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heckCompatibility="1" autoCompressPictures="0"/>
  <bookViews>
    <workbookView xWindow="560" yWindow="560" windowWidth="25040" windowHeight="13960" tabRatio="536"/>
  </bookViews>
  <sheets>
    <sheet name="Compilation ECombine " sheetId="27" r:id="rId1"/>
    <sheet name="Feuil1" sheetId="23" r:id="rId2"/>
    <sheet name="Feuil2" sheetId="28" r:id="rId3"/>
  </sheets>
  <definedNames>
    <definedName name="_xlnm.Print_Area" localSheetId="0">'Compilation ECombine '!$A$1:$T$46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35" i="27" l="1"/>
  <c r="AQ34" i="27"/>
  <c r="AQ33" i="27"/>
  <c r="AQ32" i="27"/>
  <c r="AQ31" i="27"/>
  <c r="AQ30" i="27"/>
  <c r="AQ29" i="27"/>
  <c r="AQ28" i="27"/>
  <c r="AQ27" i="27"/>
  <c r="AQ25" i="27"/>
  <c r="AQ26" i="27"/>
  <c r="AQ10" i="27"/>
  <c r="AQ8" i="27"/>
  <c r="AN26" i="27"/>
  <c r="AN25" i="27"/>
  <c r="AN12" i="27"/>
  <c r="AN10" i="27"/>
  <c r="AN5" i="27"/>
  <c r="F47" i="28"/>
  <c r="K47" i="28"/>
  <c r="L47" i="28"/>
  <c r="M47" i="28"/>
  <c r="F46" i="28"/>
  <c r="M46" i="28"/>
  <c r="K46" i="28"/>
  <c r="F45" i="28"/>
  <c r="M45" i="28"/>
  <c r="K45" i="28"/>
  <c r="F44" i="28"/>
  <c r="M44" i="28"/>
  <c r="K44" i="28"/>
  <c r="F43" i="28"/>
  <c r="M43" i="28"/>
  <c r="K43" i="28"/>
  <c r="F42" i="28"/>
  <c r="K42" i="28"/>
  <c r="L42" i="28"/>
  <c r="M42" i="28"/>
  <c r="F36" i="28"/>
  <c r="K36" i="28"/>
  <c r="L36" i="28"/>
  <c r="M36" i="28"/>
  <c r="F35" i="28"/>
  <c r="M35" i="28"/>
  <c r="K35" i="28"/>
  <c r="F34" i="28"/>
  <c r="K34" i="28"/>
  <c r="L34" i="28"/>
  <c r="M34" i="28"/>
  <c r="F33" i="28"/>
  <c r="M33" i="28"/>
  <c r="K33" i="28"/>
  <c r="F32" i="28"/>
  <c r="M32" i="28"/>
  <c r="K32" i="28"/>
  <c r="F26" i="28"/>
  <c r="K26" i="28"/>
  <c r="L26" i="28"/>
  <c r="M26" i="28"/>
  <c r="F25" i="28"/>
  <c r="K25" i="28"/>
  <c r="L25" i="28"/>
  <c r="M25" i="28"/>
  <c r="F24" i="28"/>
  <c r="M24" i="28"/>
  <c r="K24" i="28"/>
  <c r="F23" i="28"/>
  <c r="K23" i="28"/>
  <c r="L23" i="28"/>
  <c r="M23" i="28"/>
  <c r="F22" i="28"/>
  <c r="M22" i="28"/>
  <c r="K22" i="28"/>
  <c r="F16" i="28"/>
  <c r="K16" i="28"/>
  <c r="L16" i="28"/>
  <c r="M16" i="28"/>
  <c r="F15" i="28"/>
  <c r="K15" i="28"/>
  <c r="L15" i="28"/>
  <c r="M15" i="28"/>
  <c r="F14" i="28"/>
  <c r="K14" i="28"/>
  <c r="L14" i="28"/>
  <c r="M14" i="28"/>
  <c r="F13" i="28"/>
  <c r="K13" i="28"/>
  <c r="L13" i="28"/>
  <c r="M13" i="28"/>
  <c r="F12" i="28"/>
  <c r="K12" i="28"/>
  <c r="L12" i="28"/>
  <c r="M12" i="28"/>
  <c r="F11" i="28"/>
  <c r="M11" i="28"/>
  <c r="K11" i="28"/>
  <c r="F10" i="28"/>
  <c r="M10" i="28"/>
  <c r="K10" i="28"/>
  <c r="F9" i="28"/>
  <c r="M9" i="28"/>
  <c r="K9" i="28"/>
  <c r="F8" i="28"/>
  <c r="K8" i="28"/>
  <c r="L8" i="28"/>
  <c r="M8" i="28"/>
  <c r="F7" i="28"/>
  <c r="M7" i="28"/>
  <c r="K7" i="28"/>
  <c r="F6" i="28"/>
  <c r="M6" i="28"/>
  <c r="K6" i="28"/>
  <c r="F5" i="28"/>
  <c r="M5" i="28"/>
  <c r="K5" i="28"/>
  <c r="F4" i="28"/>
  <c r="M4" i="28"/>
  <c r="K4" i="28"/>
  <c r="AK26" i="27"/>
  <c r="AK27" i="27"/>
  <c r="AK28" i="27"/>
  <c r="AK29" i="27"/>
  <c r="AK30" i="27"/>
  <c r="AK31" i="27"/>
  <c r="AK25" i="27"/>
  <c r="AK5" i="27"/>
  <c r="AK6" i="27"/>
  <c r="AK7" i="27"/>
  <c r="AK8" i="27"/>
  <c r="AK9" i="27"/>
  <c r="AK10" i="27"/>
  <c r="AK11" i="27"/>
  <c r="AK12" i="27"/>
  <c r="AK13" i="27"/>
  <c r="AK4" i="27"/>
  <c r="AJ25" i="27"/>
  <c r="AJ26" i="27"/>
  <c r="AJ28" i="27"/>
  <c r="AJ29" i="27"/>
  <c r="AJ7" i="27"/>
  <c r="AJ8" i="27"/>
  <c r="AJ10" i="27"/>
  <c r="AJ13" i="27"/>
  <c r="AJ12" i="27"/>
  <c r="AJ5" i="27"/>
  <c r="T5" i="27"/>
  <c r="AF28" i="27"/>
  <c r="AF26" i="27"/>
  <c r="AF29" i="27"/>
  <c r="AF12" i="27"/>
  <c r="AF13" i="27"/>
  <c r="AF8" i="27"/>
  <c r="AF10" i="27"/>
  <c r="AA30" i="27"/>
  <c r="AB30" i="27"/>
  <c r="AC30" i="27"/>
  <c r="AA26" i="27"/>
  <c r="AB26" i="27"/>
  <c r="AC26" i="27"/>
  <c r="AA31" i="27"/>
  <c r="AB31" i="27"/>
  <c r="AC31" i="27"/>
  <c r="AA28" i="27"/>
  <c r="AB28" i="27"/>
  <c r="AC28" i="27"/>
  <c r="AA27" i="27"/>
  <c r="AB27" i="27"/>
  <c r="AC27" i="27"/>
  <c r="AA9" i="27"/>
  <c r="AB9" i="27"/>
  <c r="AC9" i="27"/>
  <c r="AA10" i="27"/>
  <c r="AB10" i="27"/>
  <c r="AC10" i="27"/>
  <c r="AA11" i="27"/>
  <c r="AB11" i="27"/>
  <c r="AC11" i="27"/>
  <c r="AA13" i="27"/>
  <c r="AB13" i="27"/>
  <c r="AC13" i="27"/>
  <c r="AA12" i="27"/>
  <c r="AB12" i="27"/>
  <c r="AC12" i="27"/>
  <c r="AA25" i="27"/>
  <c r="AB25" i="27"/>
  <c r="AC25" i="27"/>
  <c r="AA32" i="27"/>
  <c r="AB32" i="27"/>
  <c r="AC32" i="27"/>
  <c r="F32" i="27"/>
  <c r="Q32" i="27"/>
  <c r="R32" i="27"/>
  <c r="F27" i="27"/>
  <c r="Q27" i="27"/>
  <c r="R27" i="27"/>
  <c r="F28" i="27"/>
  <c r="Q28" i="27"/>
  <c r="R28" i="27"/>
  <c r="AA5" i="27"/>
  <c r="AA6" i="27"/>
  <c r="AA7" i="27"/>
  <c r="AA4" i="27"/>
  <c r="AA8" i="27"/>
  <c r="AA29" i="27"/>
  <c r="V44" i="27"/>
  <c r="AG44" i="27"/>
  <c r="AH44" i="27"/>
  <c r="V43" i="27"/>
  <c r="AG43" i="27"/>
  <c r="AH43" i="27"/>
  <c r="V42" i="27"/>
  <c r="AG42" i="27"/>
  <c r="AH42" i="27"/>
  <c r="AJ41" i="27"/>
  <c r="V41" i="27"/>
  <c r="AG41" i="27"/>
  <c r="AH41" i="27"/>
  <c r="AJ40" i="27"/>
  <c r="V40" i="27"/>
  <c r="AG40" i="27"/>
  <c r="AH40" i="27"/>
  <c r="AA40" i="27"/>
  <c r="AC40" i="27"/>
  <c r="AB40" i="27"/>
  <c r="V32" i="27"/>
  <c r="AG32" i="27"/>
  <c r="AH32" i="27"/>
  <c r="V27" i="27"/>
  <c r="AG27" i="27"/>
  <c r="AH27" i="27"/>
  <c r="V28" i="27"/>
  <c r="AG28" i="27"/>
  <c r="AH28" i="27"/>
  <c r="V31" i="27"/>
  <c r="AG31" i="27"/>
  <c r="AH31" i="27"/>
  <c r="V26" i="27"/>
  <c r="AG26" i="27"/>
  <c r="AH26" i="27"/>
  <c r="V30" i="27"/>
  <c r="AG30" i="27"/>
  <c r="AH30" i="27"/>
  <c r="V25" i="27"/>
  <c r="AF25" i="27"/>
  <c r="AG25" i="27"/>
  <c r="AH25" i="27"/>
  <c r="V29" i="27"/>
  <c r="AG29" i="27"/>
  <c r="AH29" i="27"/>
  <c r="AC29" i="27"/>
  <c r="AB29" i="27"/>
  <c r="AJ16" i="27"/>
  <c r="V16" i="27"/>
  <c r="AG16" i="27"/>
  <c r="AH16" i="27"/>
  <c r="AJ15" i="27"/>
  <c r="V15" i="27"/>
  <c r="AG15" i="27"/>
  <c r="AH15" i="27"/>
  <c r="V14" i="27"/>
  <c r="AG14" i="27"/>
  <c r="AH14" i="27"/>
  <c r="V12" i="27"/>
  <c r="AG12" i="27"/>
  <c r="AH12" i="27"/>
  <c r="V13" i="27"/>
  <c r="AG13" i="27"/>
  <c r="AH13" i="27"/>
  <c r="V11" i="27"/>
  <c r="AG11" i="27"/>
  <c r="AH11" i="27"/>
  <c r="V10" i="27"/>
  <c r="AG10" i="27"/>
  <c r="AH10" i="27"/>
  <c r="V9" i="27"/>
  <c r="AG9" i="27"/>
  <c r="AH9" i="27"/>
  <c r="V8" i="27"/>
  <c r="AG8" i="27"/>
  <c r="AH8" i="27"/>
  <c r="AC8" i="27"/>
  <c r="AB8" i="27"/>
  <c r="V4" i="27"/>
  <c r="AG4" i="27"/>
  <c r="AH4" i="27"/>
  <c r="AC4" i="27"/>
  <c r="AB4" i="27"/>
  <c r="V7" i="27"/>
  <c r="AG7" i="27"/>
  <c r="AH7" i="27"/>
  <c r="AC7" i="27"/>
  <c r="AB7" i="27"/>
  <c r="V6" i="27"/>
  <c r="AG6" i="27"/>
  <c r="AH6" i="27"/>
  <c r="AC6" i="27"/>
  <c r="AB6" i="27"/>
  <c r="V5" i="27"/>
  <c r="AG5" i="27"/>
  <c r="AH5" i="27"/>
  <c r="AC5" i="27"/>
  <c r="AB5" i="27"/>
  <c r="P25" i="27"/>
  <c r="P8" i="27"/>
  <c r="Q25" i="27"/>
  <c r="K40" i="27"/>
  <c r="M40" i="27"/>
  <c r="L40" i="27"/>
  <c r="K25" i="27"/>
  <c r="L25" i="27"/>
  <c r="M25" i="27"/>
  <c r="K30" i="27"/>
  <c r="L30" i="27"/>
  <c r="M30" i="27"/>
  <c r="K29" i="27"/>
  <c r="M29" i="27"/>
  <c r="L29" i="27"/>
  <c r="K6" i="27"/>
  <c r="L6" i="27"/>
  <c r="M6" i="27"/>
  <c r="K7" i="27"/>
  <c r="L7" i="27"/>
  <c r="M7" i="27"/>
  <c r="K4" i="27"/>
  <c r="L4" i="27"/>
  <c r="M4" i="27"/>
  <c r="K8" i="27"/>
  <c r="L8" i="27"/>
  <c r="M8" i="27"/>
  <c r="K9" i="27"/>
  <c r="L9" i="27"/>
  <c r="M9" i="27"/>
  <c r="K5" i="27"/>
  <c r="M5" i="27"/>
  <c r="L5" i="27"/>
  <c r="T25" i="27"/>
  <c r="T8" i="27"/>
  <c r="Q5" i="27"/>
  <c r="F8" i="27"/>
  <c r="F5" i="27"/>
  <c r="R5" i="27"/>
  <c r="F6" i="27"/>
  <c r="Q6" i="27"/>
  <c r="R6" i="27"/>
  <c r="F7" i="27"/>
  <c r="Q7" i="27"/>
  <c r="R7" i="27"/>
  <c r="F4" i="27"/>
  <c r="Q4" i="27"/>
  <c r="R4" i="27"/>
  <c r="F9" i="27"/>
  <c r="Q9" i="27"/>
  <c r="R9" i="27"/>
  <c r="F10" i="27"/>
  <c r="Q10" i="27"/>
  <c r="R10" i="27"/>
  <c r="F11" i="27"/>
  <c r="Q11" i="27"/>
  <c r="R11" i="27"/>
  <c r="F13" i="27"/>
  <c r="Q13" i="27"/>
  <c r="R13" i="27"/>
  <c r="F12" i="27"/>
  <c r="Q12" i="27"/>
  <c r="R12" i="27"/>
  <c r="F14" i="27"/>
  <c r="Q14" i="27"/>
  <c r="R14" i="27"/>
  <c r="F15" i="27"/>
  <c r="Q15" i="27"/>
  <c r="R15" i="27"/>
  <c r="F40" i="27"/>
  <c r="Q40" i="27"/>
  <c r="R40" i="27"/>
  <c r="F41" i="27"/>
  <c r="Q41" i="27"/>
  <c r="R41" i="27"/>
  <c r="F42" i="27"/>
  <c r="Q42" i="27"/>
  <c r="R42" i="27"/>
  <c r="F43" i="27"/>
  <c r="Q43" i="27"/>
  <c r="R43" i="27"/>
  <c r="F29" i="27"/>
  <c r="Q29" i="27"/>
  <c r="R29" i="27"/>
  <c r="F25" i="27"/>
  <c r="R25" i="27"/>
  <c r="F30" i="27"/>
  <c r="Q30" i="27"/>
  <c r="R30" i="27"/>
  <c r="F26" i="27"/>
  <c r="Q26" i="27"/>
  <c r="R26" i="27"/>
  <c r="F31" i="27"/>
  <c r="Q31" i="27"/>
  <c r="R31" i="27"/>
  <c r="F16" i="27"/>
  <c r="F44" i="27"/>
  <c r="Q44" i="27"/>
  <c r="R44" i="27"/>
  <c r="T41" i="27"/>
  <c r="T40" i="27"/>
  <c r="T16" i="27"/>
  <c r="Q16" i="27"/>
  <c r="R16" i="27"/>
  <c r="T15" i="27"/>
  <c r="Q8" i="27"/>
  <c r="R8" i="27"/>
</calcChain>
</file>

<file path=xl/sharedStrings.xml><?xml version="1.0" encoding="utf-8"?>
<sst xmlns="http://schemas.openxmlformats.org/spreadsheetml/2006/main" count="396" uniqueCount="134">
  <si>
    <t>NOM DU CAVALIER</t>
  </si>
  <si>
    <t xml:space="preserve">       # DE COMPÉTITEUR</t>
  </si>
  <si>
    <t>NOM DU CHEVAL</t>
  </si>
  <si>
    <t>Distribution des points si un cavalier seul dans la section</t>
  </si>
  <si>
    <t xml:space="preserve">et + </t>
  </si>
  <si>
    <t>Position</t>
  </si>
  <si>
    <t>Pré-débutant</t>
  </si>
  <si>
    <t>Reprise</t>
  </si>
  <si>
    <t>Pénalité</t>
  </si>
  <si>
    <t>Total pénalités</t>
  </si>
  <si>
    <t>Débutant</t>
  </si>
  <si>
    <t>Total final</t>
  </si>
  <si>
    <t>Pénalité Saut non-fixe</t>
  </si>
  <si>
    <t>Pénalité Saut fixe</t>
  </si>
  <si>
    <t>Dessage</t>
  </si>
  <si>
    <t>Phase de saut</t>
  </si>
  <si>
    <t>Pré-entrainement</t>
  </si>
  <si>
    <t xml:space="preserve">Calcul du temps optimal : </t>
  </si>
  <si>
    <t>(Distance/vitesse optimal)*60= temps (sec)</t>
  </si>
  <si>
    <t xml:space="preserve">Temps limite (élimination) : </t>
  </si>
  <si>
    <t>(temps optimal)*2=temps (sec)</t>
  </si>
  <si>
    <t>Temps minimal (sans excès de vitesse) :</t>
  </si>
  <si>
    <t>(Distance/vitesse optimal du niveau supérieur)*60= temps (sec)</t>
  </si>
  <si>
    <t xml:space="preserve">Pénalité de temps: </t>
  </si>
  <si>
    <t xml:space="preserve">Dépassement du temps optinal: </t>
  </si>
  <si>
    <t>=0.4 point /seconde</t>
  </si>
  <si>
    <t xml:space="preserve">Sous temps minimal : </t>
  </si>
  <si>
    <t>=1 point/seconde</t>
  </si>
  <si>
    <t xml:space="preserve">Pour les points championnat : </t>
  </si>
  <si>
    <t>= (7-position)*nbr de cavalier dans la classe</t>
  </si>
  <si>
    <t>Si plus de 6 cavaliers, mettre 0,5*nbr de cavalier aux autres participants</t>
  </si>
  <si>
    <t>Moon</t>
  </si>
  <si>
    <t>Kelly Hutchins</t>
  </si>
  <si>
    <t>Hugo Boss</t>
  </si>
  <si>
    <t>Aryane Gauthier-Leduc</t>
  </si>
  <si>
    <t>Lady in Red</t>
  </si>
  <si>
    <t>Laurie Jetté</t>
  </si>
  <si>
    <t>Everest</t>
  </si>
  <si>
    <t>Éliminé</t>
  </si>
  <si>
    <t>Kellyanne Gauvin</t>
  </si>
  <si>
    <t>Jelly Bean</t>
  </si>
  <si>
    <t>Caroube</t>
  </si>
  <si>
    <t>Maita Dion-Barré</t>
  </si>
  <si>
    <t>Valerie Gilbert</t>
  </si>
  <si>
    <t>Billy</t>
  </si>
  <si>
    <t>Leanne Melancon</t>
  </si>
  <si>
    <t>Odette</t>
  </si>
  <si>
    <t>Joanie Bouchard</t>
  </si>
  <si>
    <t>Julianne Lussier</t>
  </si>
  <si>
    <t>Cabral</t>
  </si>
  <si>
    <t>Bromont</t>
  </si>
  <si>
    <t>Temps exécuté</t>
  </si>
  <si>
    <t>Pénalité de temps (0,4 pt /sec en plus ou 1pt /sec en moins)</t>
  </si>
  <si>
    <t>Temps optimal  (Vitesse Optimal 350m/min)</t>
  </si>
  <si>
    <t>Temps optimal  (Vitesse Optimal 400m/min)</t>
  </si>
  <si>
    <t>E</t>
  </si>
  <si>
    <t>Distance (en m)</t>
  </si>
  <si>
    <t>Temps optimal (en s)  (Vitesse Optimal 325m/min)</t>
  </si>
  <si>
    <t>Fenêtre de temps</t>
  </si>
  <si>
    <t>Seconde hors fenêtre</t>
  </si>
  <si>
    <t>Championnat saison</t>
  </si>
  <si>
    <t>Jr/Am</t>
  </si>
  <si>
    <t>Jr</t>
  </si>
  <si>
    <t>Maxim Bergeron</t>
  </si>
  <si>
    <t>Shanel</t>
  </si>
  <si>
    <t>Ouvert</t>
  </si>
  <si>
    <t>Lady</t>
  </si>
  <si>
    <t>Magella Robitaille</t>
  </si>
  <si>
    <t>Suka Wakan Oreo</t>
  </si>
  <si>
    <t>Valérie Gilbert</t>
  </si>
  <si>
    <t>C.S.O. Grand Sheena</t>
  </si>
  <si>
    <t>Alenxandrine Beaulieu-Brochu</t>
  </si>
  <si>
    <t>SR</t>
  </si>
  <si>
    <t>Surprise</t>
  </si>
  <si>
    <t>Ashley Coulombe</t>
  </si>
  <si>
    <t>Temps exécuté (s)</t>
  </si>
  <si>
    <t>Reprise (%)</t>
  </si>
  <si>
    <t>Ferme BGR</t>
  </si>
  <si>
    <t>retirer</t>
  </si>
  <si>
    <t>r</t>
  </si>
  <si>
    <t>Sr</t>
  </si>
  <si>
    <t>retiré</t>
  </si>
  <si>
    <t>parcours pré-débutant</t>
  </si>
  <si>
    <t>Culmule de point saison</t>
  </si>
  <si>
    <t>Prédébutant Junior</t>
  </si>
  <si>
    <t>DRESSAGE</t>
  </si>
  <si>
    <t>PHASE SAUT D'OBSTACLES</t>
  </si>
  <si>
    <t>Fenêtre de 20 secondes</t>
  </si>
  <si>
    <t>Cavalier</t>
  </si>
  <si>
    <t>Cheval</t>
  </si>
  <si>
    <t>#</t>
  </si>
  <si>
    <t>RÉGION</t>
  </si>
  <si>
    <t>Résultat</t>
  </si>
  <si>
    <t>Pénalité S.O non-fixe (4 pts)</t>
  </si>
  <si>
    <t>Pénalité S.O fixes (20 pts)</t>
  </si>
  <si>
    <t>T.A.</t>
  </si>
  <si>
    <t>Chrono</t>
  </si>
  <si>
    <t xml:space="preserve"> + / -</t>
  </si>
  <si>
    <t>Pénalité Temps</t>
  </si>
  <si>
    <t>TOTAL</t>
  </si>
  <si>
    <t>RANG</t>
  </si>
  <si>
    <t>Tania Moreau</t>
  </si>
  <si>
    <t>Jasemine</t>
  </si>
  <si>
    <t>Matysse Breton</t>
  </si>
  <si>
    <t>Ron Weasley</t>
  </si>
  <si>
    <t>Sévrina Richard</t>
  </si>
  <si>
    <t>Choco Rage</t>
  </si>
  <si>
    <t>Suka Wakan Oréo</t>
  </si>
  <si>
    <t>Mindy Sue Hansford</t>
  </si>
  <si>
    <t>Kinder</t>
  </si>
  <si>
    <t>Prédébutant Ouvert</t>
  </si>
  <si>
    <t>Pénalité S.O non-fixe</t>
  </si>
  <si>
    <t>Pénalité S.O fixes</t>
  </si>
  <si>
    <t>Catherine Bureau</t>
  </si>
  <si>
    <t>Tanguay</t>
  </si>
  <si>
    <t>Catherine Lussier</t>
  </si>
  <si>
    <t>Tao</t>
  </si>
  <si>
    <t>Roma Wozniak</t>
  </si>
  <si>
    <t>Voilà</t>
  </si>
  <si>
    <t>Débutant Junior</t>
  </si>
  <si>
    <t>C.S.O Grand Sheena</t>
  </si>
  <si>
    <t>Débutant Ouvert</t>
  </si>
  <si>
    <t>Maïta Dion-Barré</t>
  </si>
  <si>
    <t>Alexandrine Beaulieu-Brochu</t>
  </si>
  <si>
    <t>ROYAL</t>
  </si>
  <si>
    <t>JR</t>
  </si>
  <si>
    <t>Championnat</t>
  </si>
  <si>
    <t>Tanguy</t>
  </si>
  <si>
    <t>tao</t>
  </si>
  <si>
    <t>ouvert</t>
  </si>
  <si>
    <t xml:space="preserve">Catherine Bureau </t>
  </si>
  <si>
    <t>Cumule des Points</t>
  </si>
  <si>
    <t>Cumule des points</t>
  </si>
  <si>
    <t>Cowansville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</si>
</sst>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$&quot;"/>
    <numFmt numFmtId="165" formatCode="dddd\,\ mmmm\ dd\,\ yyyy"/>
  </numFmts>
  <fonts count="34" x14ac:knownFonts="1">
    <font>
      <sz val="10"/>
      <name val="Arial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b/>
      <sz val="10"/>
      <color indexed="12"/>
      <name val="Calibri"/>
      <family val="2"/>
    </font>
    <font>
      <b/>
      <sz val="8"/>
      <color indexed="8"/>
      <name val="Calibri"/>
      <family val="2"/>
    </font>
    <font>
      <b/>
      <sz val="10"/>
      <color indexed="12"/>
      <name val="Calibri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sz val="12"/>
      <color indexed="12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10"/>
      <name val="Calibri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name val="Comic Sans MS"/>
      <family val="4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Comic Sans MS"/>
      <family val="4"/>
    </font>
    <font>
      <sz val="9"/>
      <color indexed="8"/>
      <name val="Arial"/>
      <family val="2"/>
    </font>
    <font>
      <sz val="11"/>
      <color rgb="FF000000"/>
      <name val="Arial"/>
      <family val="2"/>
    </font>
    <font>
      <sz val="12"/>
      <name val="Helvetica Neue"/>
    </font>
    <font>
      <b/>
      <sz val="10"/>
      <name val="Arial"/>
    </font>
    <font>
      <b/>
      <sz val="12"/>
      <name val="Calibri"/>
    </font>
    <font>
      <b/>
      <sz val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9"/>
        <bgColor indexed="27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7">
    <xf numFmtId="0" fontId="0" fillId="0" borderId="0"/>
    <xf numFmtId="0" fontId="7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9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2" applyNumberFormat="1" applyFont="1" applyFill="1" applyBorder="1" applyAlignment="1" applyProtection="1">
      <alignment horizontal="center" vertical="center" textRotation="180" wrapText="1"/>
      <protection locked="0"/>
    </xf>
    <xf numFmtId="0" fontId="4" fillId="0" borderId="0" xfId="2" applyNumberFormat="1" applyFont="1" applyBorder="1" applyAlignment="1" applyProtection="1">
      <alignment horizontal="center" vertical="center" wrapText="1"/>
      <protection locked="0"/>
    </xf>
    <xf numFmtId="0" fontId="9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>
      <alignment horizontal="center"/>
    </xf>
    <xf numFmtId="0" fontId="4" fillId="0" borderId="29" xfId="2" applyNumberFormat="1" applyFont="1" applyBorder="1" applyAlignment="1" applyProtection="1">
      <alignment horizontal="left" vertical="center" wrapText="1"/>
      <protection locked="0"/>
    </xf>
    <xf numFmtId="0" fontId="3" fillId="2" borderId="2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164" fontId="4" fillId="2" borderId="13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3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3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/>
    <xf numFmtId="0" fontId="4" fillId="0" borderId="25" xfId="2" applyNumberFormat="1" applyFont="1" applyBorder="1" applyAlignment="1" applyProtection="1">
      <alignment horizontal="center" vertical="center" wrapText="1"/>
      <protection locked="0"/>
    </xf>
    <xf numFmtId="0" fontId="4" fillId="0" borderId="26" xfId="2" applyNumberFormat="1" applyFont="1" applyBorder="1" applyAlignment="1" applyProtection="1">
      <alignment horizontal="center" vertical="center" wrapText="1"/>
      <protection locked="0"/>
    </xf>
    <xf numFmtId="0" fontId="4" fillId="0" borderId="35" xfId="2" applyNumberFormat="1" applyFont="1" applyBorder="1" applyAlignment="1" applyProtection="1">
      <alignment horizontal="center" vertical="center" wrapText="1"/>
      <protection locked="0"/>
    </xf>
    <xf numFmtId="0" fontId="10" fillId="0" borderId="36" xfId="2" applyNumberFormat="1" applyFont="1" applyBorder="1" applyAlignment="1" applyProtection="1">
      <alignment horizontal="center" vertical="center" wrapText="1"/>
      <protection locked="0"/>
    </xf>
    <xf numFmtId="0" fontId="4" fillId="0" borderId="33" xfId="2" applyNumberFormat="1" applyFont="1" applyBorder="1" applyAlignment="1" applyProtection="1">
      <alignment horizontal="center" vertical="center" wrapText="1"/>
      <protection locked="0"/>
    </xf>
    <xf numFmtId="0" fontId="4" fillId="0" borderId="38" xfId="2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0" fillId="0" borderId="0" xfId="0" applyBorder="1"/>
    <xf numFmtId="0" fontId="13" fillId="3" borderId="13" xfId="2" applyNumberFormat="1" applyFont="1" applyFill="1" applyBorder="1" applyAlignment="1" applyProtection="1">
      <alignment horizontal="center" vertical="center" textRotation="180" wrapText="1"/>
      <protection locked="0"/>
    </xf>
    <xf numFmtId="0" fontId="9" fillId="4" borderId="4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/>
    <xf numFmtId="0" fontId="0" fillId="0" borderId="27" xfId="0" applyBorder="1"/>
    <xf numFmtId="0" fontId="0" fillId="0" borderId="26" xfId="0" applyBorder="1"/>
    <xf numFmtId="0" fontId="9" fillId="4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4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29" xfId="2" applyFont="1" applyBorder="1"/>
    <xf numFmtId="0" fontId="4" fillId="2" borderId="28" xfId="2" applyFont="1" applyFill="1" applyBorder="1" applyAlignment="1">
      <alignment horizontal="center"/>
    </xf>
    <xf numFmtId="0" fontId="4" fillId="2" borderId="31" xfId="2" applyFont="1" applyFill="1" applyBorder="1" applyAlignment="1">
      <alignment horizontal="center"/>
    </xf>
    <xf numFmtId="0" fontId="4" fillId="0" borderId="30" xfId="2" applyFont="1" applyBorder="1" applyAlignment="1">
      <alignment horizontal="center"/>
    </xf>
    <xf numFmtId="20" fontId="4" fillId="0" borderId="26" xfId="2" applyNumberFormat="1" applyFont="1" applyBorder="1" applyAlignment="1">
      <alignment horizontal="center"/>
    </xf>
    <xf numFmtId="14" fontId="16" fillId="4" borderId="34" xfId="2" applyNumberFormat="1" applyFont="1" applyFill="1" applyBorder="1" applyAlignment="1" applyProtection="1">
      <alignment vertical="center" wrapText="1"/>
      <protection locked="0"/>
    </xf>
    <xf numFmtId="0" fontId="17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Border="1" applyAlignment="1" applyProtection="1">
      <alignment horizontal="center" vertical="center" wrapText="1"/>
      <protection locked="0"/>
    </xf>
    <xf numFmtId="0" fontId="8" fillId="0" borderId="27" xfId="2" applyFont="1" applyBorder="1" applyAlignment="1">
      <alignment horizontal="center"/>
    </xf>
    <xf numFmtId="2" fontId="4" fillId="0" borderId="26" xfId="2" applyNumberFormat="1" applyFont="1" applyBorder="1" applyAlignment="1">
      <alignment horizontal="center"/>
    </xf>
    <xf numFmtId="1" fontId="4" fillId="0" borderId="26" xfId="2" applyNumberFormat="1" applyFont="1" applyBorder="1" applyAlignment="1">
      <alignment horizontal="center"/>
    </xf>
    <xf numFmtId="2" fontId="4" fillId="0" borderId="39" xfId="2" applyNumberFormat="1" applyFont="1" applyBorder="1" applyAlignment="1">
      <alignment horizontal="center"/>
    </xf>
    <xf numFmtId="2" fontId="4" fillId="0" borderId="26" xfId="2" applyNumberFormat="1" applyFont="1" applyBorder="1" applyAlignment="1" applyProtection="1">
      <alignment horizontal="center" vertical="center" wrapText="1"/>
      <protection locked="0"/>
    </xf>
    <xf numFmtId="0" fontId="3" fillId="3" borderId="45" xfId="2" applyNumberFormat="1" applyFont="1" applyFill="1" applyBorder="1" applyAlignment="1" applyProtection="1">
      <alignment horizontal="center" vertical="center" textRotation="180" wrapText="1"/>
      <protection locked="0"/>
    </xf>
    <xf numFmtId="14" fontId="16" fillId="5" borderId="34" xfId="2" applyNumberFormat="1" applyFont="1" applyFill="1" applyBorder="1" applyAlignment="1" applyProtection="1">
      <alignment vertical="center" wrapText="1"/>
      <protection locked="0"/>
    </xf>
    <xf numFmtId="0" fontId="17" fillId="5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17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43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25" xfId="2" applyFont="1" applyFill="1" applyBorder="1" applyAlignment="1">
      <alignment horizontal="center"/>
    </xf>
    <xf numFmtId="0" fontId="4" fillId="6" borderId="35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26" xfId="2" applyFont="1" applyFill="1" applyBorder="1" applyAlignment="1">
      <alignment horizontal="center"/>
    </xf>
    <xf numFmtId="0" fontId="4" fillId="6" borderId="25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26" xfId="2" applyNumberFormat="1" applyFont="1" applyFill="1" applyBorder="1" applyAlignment="1" applyProtection="1">
      <alignment horizontal="center" vertical="center" wrapText="1"/>
      <protection locked="0"/>
    </xf>
    <xf numFmtId="2" fontId="4" fillId="6" borderId="26" xfId="2" applyNumberFormat="1" applyFont="1" applyFill="1" applyBorder="1" applyAlignment="1">
      <alignment horizontal="center"/>
    </xf>
    <xf numFmtId="0" fontId="18" fillId="2" borderId="28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3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2" applyFont="1" applyBorder="1" applyAlignment="1">
      <alignment horizontal="center"/>
    </xf>
    <xf numFmtId="0" fontId="10" fillId="0" borderId="36" xfId="2" applyFont="1" applyBorder="1" applyAlignment="1">
      <alignment horizontal="center"/>
    </xf>
    <xf numFmtId="0" fontId="10" fillId="0" borderId="27" xfId="2" applyNumberFormat="1" applyFont="1" applyBorder="1" applyAlignment="1" applyProtection="1">
      <alignment horizontal="center" vertical="center" wrapText="1"/>
      <protection locked="0"/>
    </xf>
    <xf numFmtId="0" fontId="4" fillId="0" borderId="33" xfId="2" applyFont="1" applyBorder="1" applyAlignment="1">
      <alignment horizontal="center"/>
    </xf>
    <xf numFmtId="2" fontId="4" fillId="0" borderId="33" xfId="2" applyNumberFormat="1" applyFont="1" applyBorder="1" applyAlignment="1">
      <alignment horizontal="center"/>
    </xf>
    <xf numFmtId="2" fontId="4" fillId="0" borderId="38" xfId="2" applyNumberFormat="1" applyFont="1" applyBorder="1" applyAlignment="1">
      <alignment horizontal="center"/>
    </xf>
    <xf numFmtId="0" fontId="8" fillId="0" borderId="27" xfId="2" applyNumberFormat="1" applyFont="1" applyBorder="1" applyAlignment="1" applyProtection="1">
      <alignment horizontal="center" vertical="center" wrapText="1"/>
      <protection locked="0"/>
    </xf>
    <xf numFmtId="0" fontId="4" fillId="6" borderId="35" xfId="2" applyFont="1" applyFill="1" applyBorder="1" applyAlignment="1">
      <alignment horizontal="center"/>
    </xf>
    <xf numFmtId="0" fontId="19" fillId="0" borderId="0" xfId="0" applyFont="1"/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0" fillId="0" borderId="55" xfId="0" applyFont="1" applyFill="1" applyBorder="1" applyAlignment="1"/>
    <xf numFmtId="0" fontId="20" fillId="0" borderId="55" xfId="0" applyFont="1" applyFill="1" applyBorder="1" applyAlignment="1">
      <alignment horizontal="center"/>
    </xf>
    <xf numFmtId="0" fontId="21" fillId="7" borderId="5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0" fontId="20" fillId="8" borderId="58" xfId="0" applyFont="1" applyFill="1" applyBorder="1" applyAlignment="1">
      <alignment horizontal="center"/>
    </xf>
    <xf numFmtId="0" fontId="20" fillId="8" borderId="57" xfId="0" applyFont="1" applyFill="1" applyBorder="1" applyAlignment="1">
      <alignment horizontal="center" vertical="center" wrapText="1"/>
    </xf>
    <xf numFmtId="0" fontId="20" fillId="8" borderId="55" xfId="0" applyFont="1" applyFill="1" applyBorder="1" applyAlignment="1">
      <alignment horizontal="center" vertical="center" wrapText="1"/>
    </xf>
    <xf numFmtId="0" fontId="22" fillId="9" borderId="59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left"/>
    </xf>
    <xf numFmtId="0" fontId="23" fillId="0" borderId="55" xfId="0" applyFont="1" applyFill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23" fillId="0" borderId="55" xfId="0" applyFont="1" applyBorder="1" applyAlignment="1">
      <alignment horizontal="center" vertical="center"/>
    </xf>
    <xf numFmtId="0" fontId="24" fillId="0" borderId="56" xfId="0" applyFont="1" applyFill="1" applyBorder="1" applyAlignment="1">
      <alignment horizontal="center"/>
    </xf>
    <xf numFmtId="2" fontId="24" fillId="0" borderId="57" xfId="0" applyNumberFormat="1" applyFont="1" applyFill="1" applyBorder="1" applyAlignment="1">
      <alignment horizontal="center"/>
    </xf>
    <xf numFmtId="2" fontId="24" fillId="8" borderId="58" xfId="0" applyNumberFormat="1" applyFont="1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0" borderId="55" xfId="0" applyBorder="1" applyAlignment="1">
      <alignment horizontal="center"/>
    </xf>
    <xf numFmtId="2" fontId="0" fillId="8" borderId="58" xfId="0" applyNumberFormat="1" applyFill="1" applyBorder="1" applyAlignment="1">
      <alignment horizontal="center"/>
    </xf>
    <xf numFmtId="2" fontId="22" fillId="9" borderId="59" xfId="0" applyNumberFormat="1" applyFont="1" applyFill="1" applyBorder="1" applyAlignment="1">
      <alignment horizontal="center"/>
    </xf>
    <xf numFmtId="0" fontId="25" fillId="0" borderId="55" xfId="0" applyFont="1" applyBorder="1"/>
    <xf numFmtId="0" fontId="23" fillId="0" borderId="55" xfId="0" applyFont="1" applyFill="1" applyBorder="1" applyAlignment="1">
      <alignment horizontal="center" vertical="center"/>
    </xf>
    <xf numFmtId="2" fontId="26" fillId="9" borderId="59" xfId="0" applyNumberFormat="1" applyFont="1" applyFill="1" applyBorder="1" applyAlignment="1">
      <alignment horizontal="center"/>
    </xf>
    <xf numFmtId="0" fontId="25" fillId="0" borderId="55" xfId="0" applyFont="1" applyBorder="1" applyAlignment="1">
      <alignment horizontal="right"/>
    </xf>
    <xf numFmtId="0" fontId="27" fillId="0" borderId="55" xfId="0" applyFont="1" applyBorder="1" applyAlignment="1">
      <alignment vertical="center"/>
    </xf>
    <xf numFmtId="0" fontId="27" fillId="0" borderId="55" xfId="0" applyFont="1" applyBorder="1" applyAlignment="1">
      <alignment horizontal="center" vertical="center"/>
    </xf>
    <xf numFmtId="0" fontId="28" fillId="0" borderId="55" xfId="0" applyFont="1" applyFill="1" applyBorder="1" applyAlignment="1">
      <alignment horizontal="center"/>
    </xf>
    <xf numFmtId="2" fontId="24" fillId="0" borderId="25" xfId="0" applyNumberFormat="1" applyFont="1" applyFill="1" applyBorder="1" applyAlignment="1">
      <alignment horizontal="center"/>
    </xf>
    <xf numFmtId="2" fontId="24" fillId="8" borderId="27" xfId="0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left"/>
    </xf>
    <xf numFmtId="0" fontId="20" fillId="8" borderId="57" xfId="0" applyFont="1" applyFill="1" applyBorder="1" applyAlignment="1">
      <alignment horizontal="center"/>
    </xf>
    <xf numFmtId="0" fontId="20" fillId="8" borderId="55" xfId="0" applyFont="1" applyFill="1" applyBorder="1" applyAlignment="1">
      <alignment horizontal="center"/>
    </xf>
    <xf numFmtId="0" fontId="23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/>
    <xf numFmtId="0" fontId="3" fillId="2" borderId="6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4" fillId="0" borderId="0" xfId="2" applyNumberFormat="1" applyFont="1" applyBorder="1" applyAlignment="1" applyProtection="1">
      <alignment horizontal="left" vertical="center" wrapText="1"/>
      <protection locked="0"/>
    </xf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62" xfId="2" applyNumberFormat="1" applyFont="1" applyFill="1" applyBorder="1" applyAlignment="1" applyProtection="1">
      <alignment horizontal="left" vertical="center" wrapText="1"/>
      <protection locked="0"/>
    </xf>
    <xf numFmtId="0" fontId="4" fillId="2" borderId="6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61" xfId="2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/>
    <xf numFmtId="0" fontId="0" fillId="11" borderId="0" xfId="0" applyFont="1" applyFill="1"/>
    <xf numFmtId="14" fontId="32" fillId="11" borderId="34" xfId="2" applyNumberFormat="1" applyFont="1" applyFill="1" applyBorder="1" applyAlignment="1" applyProtection="1">
      <alignment vertical="center" wrapText="1"/>
      <protection locked="0"/>
    </xf>
    <xf numFmtId="0" fontId="31" fillId="11" borderId="0" xfId="0" applyFont="1" applyFill="1" applyAlignment="1">
      <alignment vertical="center"/>
    </xf>
    <xf numFmtId="0" fontId="13" fillId="12" borderId="8" xfId="2" applyNumberFormat="1" applyFont="1" applyFill="1" applyBorder="1" applyAlignment="1" applyProtection="1">
      <alignment horizontal="center" vertical="center" textRotation="180" wrapText="1"/>
      <protection locked="0"/>
    </xf>
    <xf numFmtId="0" fontId="3" fillId="12" borderId="45" xfId="2" applyNumberFormat="1" applyFont="1" applyFill="1" applyBorder="1" applyAlignment="1" applyProtection="1">
      <alignment horizontal="center" vertical="center" textRotation="180" wrapText="1"/>
      <protection locked="0"/>
    </xf>
    <xf numFmtId="0" fontId="11" fillId="12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32" fillId="12" borderId="8" xfId="2" applyNumberFormat="1" applyFont="1" applyFill="1" applyBorder="1" applyAlignment="1" applyProtection="1">
      <alignment horizontal="center" vertical="center" textRotation="180" wrapText="1"/>
      <protection locked="0"/>
    </xf>
    <xf numFmtId="0" fontId="31" fillId="11" borderId="0" xfId="0" applyFont="1" applyFill="1" applyAlignment="1">
      <alignment horizontal="center"/>
    </xf>
    <xf numFmtId="0" fontId="31" fillId="11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31" fillId="11" borderId="0" xfId="0" applyFont="1" applyFill="1"/>
    <xf numFmtId="0" fontId="33" fillId="13" borderId="6" xfId="2" applyNumberFormat="1" applyFont="1" applyFill="1" applyBorder="1" applyAlignment="1" applyProtection="1">
      <alignment horizontal="center" vertical="center" wrapText="1"/>
      <protection locked="0"/>
    </xf>
    <xf numFmtId="0" fontId="33" fillId="13" borderId="40" xfId="2" applyNumberFormat="1" applyFont="1" applyFill="1" applyBorder="1" applyAlignment="1" applyProtection="1">
      <alignment horizontal="center" vertical="center" wrapText="1"/>
      <protection locked="0"/>
    </xf>
    <xf numFmtId="0" fontId="33" fillId="13" borderId="37" xfId="2" applyNumberFormat="1" applyFont="1" applyFill="1" applyBorder="1" applyAlignment="1" applyProtection="1">
      <alignment horizontal="center" vertical="center" wrapText="1"/>
      <protection locked="0"/>
    </xf>
    <xf numFmtId="0" fontId="33" fillId="13" borderId="17" xfId="2" applyNumberFormat="1" applyFont="1" applyFill="1" applyBorder="1" applyAlignment="1" applyProtection="1">
      <alignment horizontal="center" vertical="center" wrapText="1"/>
      <protection locked="0"/>
    </xf>
    <xf numFmtId="0" fontId="0" fillId="11" borderId="0" xfId="0" applyFill="1"/>
    <xf numFmtId="0" fontId="0" fillId="10" borderId="0" xfId="0" applyFill="1" applyAlignment="1">
      <alignment horizontal="center" textRotation="90" wrapText="1"/>
    </xf>
    <xf numFmtId="14" fontId="16" fillId="4" borderId="11" xfId="2" applyNumberFormat="1" applyFont="1" applyFill="1" applyBorder="1" applyAlignment="1" applyProtection="1">
      <alignment horizontal="center" vertical="center" wrapText="1"/>
      <protection locked="0"/>
    </xf>
    <xf numFmtId="14" fontId="16" fillId="4" borderId="12" xfId="2" applyNumberFormat="1" applyFont="1" applyFill="1" applyBorder="1" applyAlignment="1" applyProtection="1">
      <alignment horizontal="center" vertical="center" wrapText="1"/>
      <protection locked="0"/>
    </xf>
    <xf numFmtId="14" fontId="16" fillId="11" borderId="0" xfId="2" applyNumberFormat="1" applyFont="1" applyFill="1" applyBorder="1" applyAlignment="1" applyProtection="1">
      <alignment horizontal="center" vertical="center" wrapText="1"/>
      <protection locked="0"/>
    </xf>
    <xf numFmtId="14" fontId="16" fillId="11" borderId="4" xfId="2" applyNumberFormat="1" applyFont="1" applyFill="1" applyBorder="1" applyAlignment="1" applyProtection="1">
      <alignment horizontal="center" vertical="center" wrapText="1"/>
      <protection locked="0"/>
    </xf>
    <xf numFmtId="14" fontId="16" fillId="4" borderId="20" xfId="2" applyNumberFormat="1" applyFont="1" applyFill="1" applyBorder="1" applyAlignment="1" applyProtection="1">
      <alignment horizontal="center" vertical="center" wrapText="1"/>
      <protection locked="0"/>
    </xf>
    <xf numFmtId="14" fontId="16" fillId="4" borderId="21" xfId="2" applyNumberFormat="1" applyFont="1" applyFill="1" applyBorder="1" applyAlignment="1" applyProtection="1">
      <alignment horizontal="center" vertical="center" wrapText="1"/>
      <protection locked="0"/>
    </xf>
    <xf numFmtId="14" fontId="32" fillId="11" borderId="49" xfId="2" applyNumberFormat="1" applyFont="1" applyFill="1" applyBorder="1" applyAlignment="1" applyProtection="1">
      <alignment horizontal="center" vertical="center" wrapText="1"/>
      <protection locked="0"/>
    </xf>
    <xf numFmtId="14" fontId="32" fillId="11" borderId="48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46" xfId="2" applyNumberFormat="1" applyFont="1" applyFill="1" applyBorder="1" applyAlignment="1" applyProtection="1">
      <alignment horizontal="center" vertical="center" wrapText="1"/>
      <protection locked="0"/>
    </xf>
    <xf numFmtId="0" fontId="11" fillId="12" borderId="47" xfId="2" applyNumberFormat="1" applyFont="1" applyFill="1" applyBorder="1" applyAlignment="1" applyProtection="1">
      <alignment horizontal="center" vertical="center" wrapText="1"/>
      <protection locked="0"/>
    </xf>
    <xf numFmtId="14" fontId="32" fillId="11" borderId="11" xfId="2" applyNumberFormat="1" applyFont="1" applyFill="1" applyBorder="1" applyAlignment="1" applyProtection="1">
      <alignment horizontal="center" vertical="center" wrapText="1"/>
      <protection locked="0"/>
    </xf>
    <xf numFmtId="14" fontId="32" fillId="11" borderId="12" xfId="2" applyNumberFormat="1" applyFont="1" applyFill="1" applyBorder="1" applyAlignment="1" applyProtection="1">
      <alignment horizontal="center" vertical="center" wrapText="1"/>
      <protection locked="0"/>
    </xf>
    <xf numFmtId="14" fontId="32" fillId="11" borderId="41" xfId="2" applyNumberFormat="1" applyFont="1" applyFill="1" applyBorder="1" applyAlignment="1" applyProtection="1">
      <alignment horizontal="center" vertical="center" wrapText="1"/>
      <protection locked="0"/>
    </xf>
    <xf numFmtId="14" fontId="32" fillId="11" borderId="10" xfId="2" applyNumberFormat="1" applyFont="1" applyFill="1" applyBorder="1" applyAlignment="1" applyProtection="1">
      <alignment horizontal="center" vertical="center" wrapText="1"/>
      <protection locked="0"/>
    </xf>
    <xf numFmtId="14" fontId="32" fillId="11" borderId="0" xfId="2" applyNumberFormat="1" applyFont="1" applyFill="1" applyBorder="1" applyAlignment="1" applyProtection="1">
      <alignment horizontal="center" vertical="center" wrapText="1"/>
      <protection locked="0"/>
    </xf>
    <xf numFmtId="14" fontId="32" fillId="11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46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47" xfId="2" applyNumberFormat="1" applyFont="1" applyFill="1" applyBorder="1" applyAlignment="1" applyProtection="1">
      <alignment horizontal="center" vertical="center" wrapText="1"/>
      <protection locked="0"/>
    </xf>
    <xf numFmtId="14" fontId="16" fillId="4" borderId="10" xfId="2" applyNumberFormat="1" applyFont="1" applyFill="1" applyBorder="1" applyAlignment="1" applyProtection="1">
      <alignment horizontal="center" vertical="center" wrapText="1"/>
      <protection locked="0"/>
    </xf>
    <xf numFmtId="14" fontId="16" fillId="4" borderId="0" xfId="2" applyNumberFormat="1" applyFont="1" applyFill="1" applyBorder="1" applyAlignment="1" applyProtection="1">
      <alignment horizontal="center" vertical="center" wrapText="1"/>
      <protection locked="0"/>
    </xf>
    <xf numFmtId="14" fontId="16" fillId="4" borderId="4" xfId="2" applyNumberFormat="1" applyFont="1" applyFill="1" applyBorder="1" applyAlignment="1" applyProtection="1">
      <alignment horizontal="center" vertical="center" wrapText="1"/>
      <protection locked="0"/>
    </xf>
    <xf numFmtId="14" fontId="16" fillId="5" borderId="11" xfId="2" applyNumberFormat="1" applyFont="1" applyFill="1" applyBorder="1" applyAlignment="1" applyProtection="1">
      <alignment horizontal="center" vertical="center" wrapText="1"/>
      <protection locked="0"/>
    </xf>
    <xf numFmtId="14" fontId="16" fillId="5" borderId="12" xfId="2" applyNumberFormat="1" applyFont="1" applyFill="1" applyBorder="1" applyAlignment="1" applyProtection="1">
      <alignment horizontal="center" vertical="center" wrapText="1"/>
      <protection locked="0"/>
    </xf>
    <xf numFmtId="14" fontId="16" fillId="5" borderId="41" xfId="2" applyNumberFormat="1" applyFont="1" applyFill="1" applyBorder="1" applyAlignment="1" applyProtection="1">
      <alignment horizontal="center" vertical="center" wrapText="1"/>
      <protection locked="0"/>
    </xf>
    <xf numFmtId="14" fontId="16" fillId="5" borderId="10" xfId="2" applyNumberFormat="1" applyFont="1" applyFill="1" applyBorder="1" applyAlignment="1" applyProtection="1">
      <alignment horizontal="center" vertical="center" wrapText="1"/>
      <protection locked="0"/>
    </xf>
    <xf numFmtId="14" fontId="16" fillId="5" borderId="0" xfId="2" applyNumberFormat="1" applyFont="1" applyFill="1" applyBorder="1" applyAlignment="1" applyProtection="1">
      <alignment horizontal="center" vertical="center" wrapText="1"/>
      <protection locked="0"/>
    </xf>
    <xf numFmtId="14" fontId="16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2" applyNumberFormat="1" applyFont="1" applyBorder="1" applyAlignment="1" applyProtection="1">
      <alignment horizontal="center" vertical="center" wrapText="1"/>
      <protection locked="0"/>
    </xf>
    <xf numFmtId="0" fontId="11" fillId="0" borderId="16" xfId="2" applyNumberFormat="1" applyFont="1" applyBorder="1" applyAlignment="1" applyProtection="1">
      <alignment horizontal="center" vertical="center" wrapText="1"/>
      <protection locked="0"/>
    </xf>
    <xf numFmtId="0" fontId="6" fillId="0" borderId="11" xfId="2" applyNumberFormat="1" applyFont="1" applyBorder="1" applyAlignment="1" applyProtection="1">
      <alignment horizontal="center" vertical="center" wrapText="1"/>
      <protection locked="0"/>
    </xf>
    <xf numFmtId="0" fontId="6" fillId="0" borderId="12" xfId="2" applyNumberFormat="1" applyFont="1" applyBorder="1" applyAlignment="1" applyProtection="1">
      <alignment horizontal="center" vertical="center" wrapText="1"/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14" fontId="16" fillId="4" borderId="4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2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2" applyNumberFormat="1" applyFont="1" applyBorder="1" applyAlignment="1" applyProtection="1">
      <alignment horizontal="center" vertical="center" wrapText="1"/>
      <protection locked="0"/>
    </xf>
    <xf numFmtId="0" fontId="11" fillId="0" borderId="19" xfId="2" applyNumberFormat="1" applyFont="1" applyBorder="1" applyAlignment="1" applyProtection="1">
      <alignment horizontal="center" vertical="center" wrapText="1"/>
      <protection locked="0"/>
    </xf>
    <xf numFmtId="0" fontId="6" fillId="0" borderId="20" xfId="2" applyNumberFormat="1" applyFont="1" applyBorder="1" applyAlignment="1" applyProtection="1">
      <alignment horizontal="center" vertical="center" wrapText="1"/>
      <protection locked="0"/>
    </xf>
    <xf numFmtId="0" fontId="6" fillId="0" borderId="21" xfId="2" applyNumberFormat="1" applyFont="1" applyBorder="1" applyAlignment="1" applyProtection="1">
      <alignment horizontal="center" vertical="center" wrapText="1"/>
      <protection locked="0"/>
    </xf>
    <xf numFmtId="0" fontId="11" fillId="0" borderId="13" xfId="2" applyNumberFormat="1" applyFont="1" applyBorder="1" applyAlignment="1" applyProtection="1">
      <alignment horizontal="center" vertical="center" wrapText="1"/>
      <protection locked="0"/>
    </xf>
    <xf numFmtId="0" fontId="11" fillId="0" borderId="9" xfId="2" applyNumberFormat="1" applyFont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54" xfId="0" applyFont="1" applyBorder="1" applyAlignment="1">
      <alignment horizontal="center"/>
    </xf>
  </cellXfs>
  <cellStyles count="257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Normal" xfId="0" builtinId="0"/>
    <cellStyle name="Normal 2" xfId="1"/>
    <cellStyle name="Normal_Dressage-resulta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0"/>
  <sheetViews>
    <sheetView tabSelected="1" workbookViewId="0">
      <selection activeCell="AL1" sqref="AL1:AQ1"/>
    </sheetView>
  </sheetViews>
  <sheetFormatPr baseColWidth="10" defaultColWidth="8.83203125" defaultRowHeight="12" x14ac:dyDescent="0"/>
  <cols>
    <col min="1" max="1" width="20.6640625" customWidth="1"/>
    <col min="2" max="2" width="11.6640625" customWidth="1"/>
    <col min="3" max="3" width="7.6640625" customWidth="1"/>
    <col min="4" max="4" width="17.1640625" customWidth="1"/>
    <col min="5" max="5" width="8.83203125" hidden="1" customWidth="1"/>
    <col min="6" max="6" width="9" hidden="1" customWidth="1"/>
    <col min="7" max="7" width="6" hidden="1" customWidth="1"/>
    <col min="8" max="8" width="8.5" hidden="1" customWidth="1"/>
    <col min="9" max="9" width="8.1640625" hidden="1" customWidth="1"/>
    <col min="10" max="10" width="8.6640625" hidden="1" customWidth="1"/>
    <col min="11" max="11" width="10.6640625" hidden="1" customWidth="1"/>
    <col min="12" max="12" width="4.5" hidden="1" customWidth="1"/>
    <col min="13" max="13" width="3.83203125" hidden="1" customWidth="1"/>
    <col min="14" max="14" width="8" hidden="1" customWidth="1"/>
    <col min="15" max="15" width="8.33203125" hidden="1" customWidth="1"/>
    <col min="16" max="16" width="11.5" hidden="1" customWidth="1"/>
    <col min="17" max="17" width="9.6640625" hidden="1" customWidth="1"/>
    <col min="18" max="18" width="8.1640625" hidden="1" customWidth="1"/>
    <col min="19" max="19" width="5.33203125" customWidth="1"/>
    <col min="20" max="20" width="4.1640625" customWidth="1"/>
    <col min="21" max="21" width="0.1640625" hidden="1" customWidth="1"/>
    <col min="22" max="22" width="9" hidden="1" customWidth="1"/>
    <col min="23" max="23" width="6" hidden="1" customWidth="1"/>
    <col min="24" max="24" width="10" hidden="1" customWidth="1"/>
    <col min="25" max="25" width="8.1640625" hidden="1" customWidth="1"/>
    <col min="26" max="26" width="8.6640625" hidden="1" customWidth="1"/>
    <col min="27" max="27" width="10.6640625" hidden="1" customWidth="1"/>
    <col min="28" max="28" width="4.5" hidden="1" customWidth="1"/>
    <col min="29" max="29" width="3.83203125" hidden="1" customWidth="1"/>
    <col min="30" max="30" width="8" hidden="1" customWidth="1"/>
    <col min="31" max="31" width="1" hidden="1" customWidth="1"/>
    <col min="32" max="32" width="11.5" hidden="1" customWidth="1"/>
    <col min="33" max="33" width="9.6640625" hidden="1" customWidth="1"/>
    <col min="34" max="34" width="6.33203125" customWidth="1"/>
    <col min="35" max="35" width="6.1640625" customWidth="1"/>
    <col min="36" max="36" width="8.6640625" customWidth="1"/>
    <col min="37" max="37" width="5.1640625" customWidth="1"/>
    <col min="38" max="38" width="9" customWidth="1"/>
    <col min="39" max="39" width="11.5" customWidth="1"/>
    <col min="40" max="40" width="15" customWidth="1"/>
    <col min="41" max="41" width="11.5" customWidth="1"/>
    <col min="42" max="42" width="12" customWidth="1"/>
    <col min="43" max="43" width="15.1640625" customWidth="1"/>
    <col min="44" max="223" width="11.5" customWidth="1"/>
  </cols>
  <sheetData>
    <row r="1" spans="1:43" ht="31" customHeight="1" thickBot="1">
      <c r="A1" s="180" t="s">
        <v>6</v>
      </c>
      <c r="B1" s="181"/>
      <c r="C1" s="181"/>
      <c r="D1" s="181"/>
      <c r="E1" s="150" t="s">
        <v>50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 t="s">
        <v>50</v>
      </c>
      <c r="T1" s="153"/>
      <c r="U1" s="156" t="s">
        <v>77</v>
      </c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8"/>
      <c r="AK1" s="145" t="s">
        <v>83</v>
      </c>
      <c r="AL1" s="136" t="s">
        <v>124</v>
      </c>
      <c r="AM1" s="136" t="s">
        <v>124</v>
      </c>
      <c r="AN1" s="136" t="s">
        <v>124</v>
      </c>
      <c r="AO1" s="136" t="s">
        <v>133</v>
      </c>
      <c r="AP1" s="136" t="s">
        <v>133</v>
      </c>
      <c r="AQ1" s="136" t="s">
        <v>133</v>
      </c>
    </row>
    <row r="2" spans="1:43" ht="26" customHeight="1" thickBot="1">
      <c r="A2" s="174" t="s">
        <v>0</v>
      </c>
      <c r="B2" s="176" t="s">
        <v>1</v>
      </c>
      <c r="C2" s="17"/>
      <c r="D2" s="191" t="s">
        <v>2</v>
      </c>
      <c r="E2" s="164" t="s">
        <v>14</v>
      </c>
      <c r="F2" s="165"/>
      <c r="G2" s="166"/>
      <c r="H2" s="146" t="s">
        <v>15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8"/>
      <c r="T2" s="149"/>
      <c r="U2" s="159" t="s">
        <v>14</v>
      </c>
      <c r="V2" s="160"/>
      <c r="W2" s="161"/>
      <c r="X2" s="156" t="s">
        <v>15</v>
      </c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28"/>
      <c r="AK2" s="145"/>
      <c r="AL2" s="127"/>
      <c r="AM2" s="127"/>
      <c r="AN2" s="127"/>
      <c r="AO2" s="144"/>
      <c r="AP2" s="144"/>
      <c r="AQ2" s="144"/>
    </row>
    <row r="3" spans="1:43" ht="92.25" customHeight="1" thickBot="1">
      <c r="A3" s="175"/>
      <c r="B3" s="177"/>
      <c r="C3" s="18" t="s">
        <v>61</v>
      </c>
      <c r="D3" s="192"/>
      <c r="E3" s="10" t="s">
        <v>7</v>
      </c>
      <c r="F3" s="6" t="s">
        <v>8</v>
      </c>
      <c r="G3" s="7" t="s">
        <v>5</v>
      </c>
      <c r="H3" s="5" t="s">
        <v>12</v>
      </c>
      <c r="I3" s="6" t="s">
        <v>13</v>
      </c>
      <c r="J3" s="6" t="s">
        <v>56</v>
      </c>
      <c r="K3" s="6" t="s">
        <v>57</v>
      </c>
      <c r="L3" s="162" t="s">
        <v>58</v>
      </c>
      <c r="M3" s="163"/>
      <c r="N3" s="6" t="s">
        <v>51</v>
      </c>
      <c r="O3" s="6" t="s">
        <v>59</v>
      </c>
      <c r="P3" s="6" t="s">
        <v>52</v>
      </c>
      <c r="Q3" s="6" t="s">
        <v>9</v>
      </c>
      <c r="R3" s="6" t="s">
        <v>11</v>
      </c>
      <c r="S3" s="135" t="s">
        <v>5</v>
      </c>
      <c r="T3" s="131" t="s">
        <v>60</v>
      </c>
      <c r="U3" s="132" t="s">
        <v>76</v>
      </c>
      <c r="V3" s="133" t="s">
        <v>8</v>
      </c>
      <c r="W3" s="130" t="s">
        <v>5</v>
      </c>
      <c r="X3" s="134" t="s">
        <v>12</v>
      </c>
      <c r="Y3" s="133" t="s">
        <v>13</v>
      </c>
      <c r="Z3" s="133" t="s">
        <v>56</v>
      </c>
      <c r="AA3" s="133" t="s">
        <v>57</v>
      </c>
      <c r="AB3" s="154" t="s">
        <v>58</v>
      </c>
      <c r="AC3" s="155"/>
      <c r="AD3" s="133" t="s">
        <v>75</v>
      </c>
      <c r="AE3" s="133" t="s">
        <v>59</v>
      </c>
      <c r="AF3" s="133" t="s">
        <v>52</v>
      </c>
      <c r="AG3" s="133" t="s">
        <v>9</v>
      </c>
      <c r="AH3" s="133" t="s">
        <v>11</v>
      </c>
      <c r="AI3" s="135" t="s">
        <v>5</v>
      </c>
      <c r="AJ3" s="131" t="s">
        <v>60</v>
      </c>
      <c r="AK3" s="145"/>
      <c r="AL3" s="129" t="s">
        <v>5</v>
      </c>
      <c r="AM3" s="137" t="s">
        <v>126</v>
      </c>
      <c r="AN3" s="138" t="s">
        <v>131</v>
      </c>
      <c r="AO3" s="137" t="s">
        <v>5</v>
      </c>
      <c r="AP3" s="137" t="s">
        <v>126</v>
      </c>
      <c r="AQ3" s="138" t="s">
        <v>132</v>
      </c>
    </row>
    <row r="4" spans="1:43" ht="19.75" customHeight="1" thickBot="1">
      <c r="A4" s="12" t="s">
        <v>47</v>
      </c>
      <c r="B4" s="13">
        <v>185</v>
      </c>
      <c r="C4" s="19" t="s">
        <v>129</v>
      </c>
      <c r="D4" s="14" t="s">
        <v>31</v>
      </c>
      <c r="E4" s="29">
        <v>70</v>
      </c>
      <c r="F4" s="52">
        <f t="shared" ref="F4:F13" si="0">(100-E4)*1.5</f>
        <v>45</v>
      </c>
      <c r="G4" s="16">
        <v>2</v>
      </c>
      <c r="H4" s="29" t="s">
        <v>38</v>
      </c>
      <c r="I4" s="15"/>
      <c r="J4" s="15">
        <v>715</v>
      </c>
      <c r="K4" s="50">
        <f t="shared" ref="K4:K9" si="1">60*J4/325</f>
        <v>132</v>
      </c>
      <c r="L4" s="50">
        <f t="shared" ref="L4:L9" si="2">K4-20</f>
        <v>112</v>
      </c>
      <c r="M4" s="50">
        <f t="shared" ref="M4:M9" si="3">K4+20</f>
        <v>152</v>
      </c>
      <c r="N4" s="49">
        <v>0</v>
      </c>
      <c r="O4" s="49"/>
      <c r="P4" s="49"/>
      <c r="Q4" s="15" t="e">
        <f t="shared" ref="Q4:Q13" si="4">H4+I4+P4</f>
        <v>#VALUE!</v>
      </c>
      <c r="R4" s="15" t="e">
        <f t="shared" ref="R4:R13" si="5">F4+Q4</f>
        <v>#VALUE!</v>
      </c>
      <c r="S4" s="48" t="s">
        <v>55</v>
      </c>
      <c r="T4" s="46">
        <v>1</v>
      </c>
      <c r="U4" s="61"/>
      <c r="V4" s="52">
        <f t="shared" ref="V4:V13" si="6">(100-U4)*1.5</f>
        <v>150</v>
      </c>
      <c r="W4" s="16"/>
      <c r="X4" s="61"/>
      <c r="Y4" s="63"/>
      <c r="Z4" s="15">
        <v>725</v>
      </c>
      <c r="AA4" s="50">
        <f t="shared" ref="AA4:AA13" si="7">60*Z4/325</f>
        <v>133.84615384615384</v>
      </c>
      <c r="AB4" s="50">
        <f t="shared" ref="AB4:AB13" si="8">AA4-20</f>
        <v>113.84615384615384</v>
      </c>
      <c r="AC4" s="50">
        <f t="shared" ref="AC4:AC13" si="9">AA4+20</f>
        <v>153.84615384615384</v>
      </c>
      <c r="AD4" s="66">
        <v>0</v>
      </c>
      <c r="AE4" s="49"/>
      <c r="AF4" s="49"/>
      <c r="AG4" s="15">
        <f t="shared" ref="AG4:AG13" si="10">X4+Y4+AF4</f>
        <v>0</v>
      </c>
      <c r="AH4" s="15">
        <f t="shared" ref="AH4:AH13" si="11">V4+AG4</f>
        <v>150</v>
      </c>
      <c r="AI4" s="48"/>
      <c r="AJ4" s="55"/>
      <c r="AK4" s="126">
        <f>SUM(T4,AJ4)</f>
        <v>1</v>
      </c>
      <c r="AL4" s="118"/>
      <c r="AN4" s="126">
        <v>1</v>
      </c>
      <c r="AQ4" s="126">
        <v>1</v>
      </c>
    </row>
    <row r="5" spans="1:43" ht="19.75" customHeight="1" thickBot="1">
      <c r="A5" s="12" t="s">
        <v>39</v>
      </c>
      <c r="B5" s="13">
        <v>121</v>
      </c>
      <c r="C5" s="19" t="s">
        <v>62</v>
      </c>
      <c r="D5" s="14" t="s">
        <v>40</v>
      </c>
      <c r="E5" s="29">
        <v>75.239999999999995</v>
      </c>
      <c r="F5" s="52">
        <f t="shared" si="0"/>
        <v>37.140000000000008</v>
      </c>
      <c r="G5" s="16">
        <v>1</v>
      </c>
      <c r="H5" s="29">
        <v>0</v>
      </c>
      <c r="I5" s="15">
        <v>0</v>
      </c>
      <c r="J5" s="15">
        <v>715</v>
      </c>
      <c r="K5" s="50">
        <f t="shared" si="1"/>
        <v>132</v>
      </c>
      <c r="L5" s="50">
        <f t="shared" si="2"/>
        <v>112</v>
      </c>
      <c r="M5" s="50">
        <f t="shared" si="3"/>
        <v>152</v>
      </c>
      <c r="N5" s="49">
        <v>141.12</v>
      </c>
      <c r="O5" s="50">
        <v>0</v>
      </c>
      <c r="P5" s="49">
        <v>0</v>
      </c>
      <c r="Q5" s="15">
        <f t="shared" si="4"/>
        <v>0</v>
      </c>
      <c r="R5" s="15">
        <f t="shared" si="5"/>
        <v>37.140000000000008</v>
      </c>
      <c r="S5" s="16">
        <v>1</v>
      </c>
      <c r="T5" s="46">
        <f>(7-S5)*6</f>
        <v>36</v>
      </c>
      <c r="U5" s="61">
        <v>70.239999999999995</v>
      </c>
      <c r="V5" s="52">
        <f t="shared" si="6"/>
        <v>44.640000000000008</v>
      </c>
      <c r="W5" s="16">
        <v>1</v>
      </c>
      <c r="X5" s="61"/>
      <c r="Y5" s="63"/>
      <c r="Z5" s="15">
        <v>725</v>
      </c>
      <c r="AA5" s="50">
        <f t="shared" si="7"/>
        <v>133.84615384615384</v>
      </c>
      <c r="AB5" s="50">
        <f t="shared" si="8"/>
        <v>113.84615384615384</v>
      </c>
      <c r="AC5" s="50">
        <f t="shared" si="9"/>
        <v>153.84615384615384</v>
      </c>
      <c r="AD5" s="66">
        <v>138</v>
      </c>
      <c r="AE5" s="50">
        <v>0</v>
      </c>
      <c r="AF5" s="49">
        <v>0</v>
      </c>
      <c r="AG5" s="15">
        <f t="shared" si="10"/>
        <v>0</v>
      </c>
      <c r="AH5" s="15">
        <f t="shared" si="11"/>
        <v>44.640000000000008</v>
      </c>
      <c r="AI5" s="16">
        <v>1</v>
      </c>
      <c r="AJ5" s="55">
        <f>(7-AI5)*7</f>
        <v>42</v>
      </c>
      <c r="AK5" s="126">
        <f t="shared" ref="AK5:AK13" si="12">SUM(T5,AJ5)</f>
        <v>78</v>
      </c>
      <c r="AL5" s="118">
        <v>4</v>
      </c>
      <c r="AM5">
        <v>24</v>
      </c>
      <c r="AN5" s="126">
        <f>AJ5+AM5</f>
        <v>66</v>
      </c>
      <c r="AQ5" s="126">
        <v>66</v>
      </c>
    </row>
    <row r="6" spans="1:43" ht="19.75" customHeight="1" thickBot="1">
      <c r="A6" s="12" t="s">
        <v>43</v>
      </c>
      <c r="B6" s="13">
        <v>152</v>
      </c>
      <c r="C6" s="19" t="s">
        <v>62</v>
      </c>
      <c r="D6" s="14" t="s">
        <v>44</v>
      </c>
      <c r="E6" s="29">
        <v>65.47</v>
      </c>
      <c r="F6" s="52">
        <f t="shared" si="0"/>
        <v>51.795000000000002</v>
      </c>
      <c r="G6" s="16">
        <v>5</v>
      </c>
      <c r="H6" s="29" t="s">
        <v>38</v>
      </c>
      <c r="I6" s="15"/>
      <c r="J6" s="15">
        <v>715</v>
      </c>
      <c r="K6" s="50">
        <f t="shared" si="1"/>
        <v>132</v>
      </c>
      <c r="L6" s="50">
        <f t="shared" si="2"/>
        <v>112</v>
      </c>
      <c r="M6" s="50">
        <f t="shared" si="3"/>
        <v>152</v>
      </c>
      <c r="N6" s="49">
        <v>0</v>
      </c>
      <c r="O6" s="49"/>
      <c r="P6" s="49"/>
      <c r="Q6" s="15" t="e">
        <f t="shared" si="4"/>
        <v>#VALUE!</v>
      </c>
      <c r="R6" s="15" t="e">
        <f t="shared" si="5"/>
        <v>#VALUE!</v>
      </c>
      <c r="S6" s="48" t="s">
        <v>55</v>
      </c>
      <c r="T6" s="46">
        <v>1</v>
      </c>
      <c r="U6" s="61"/>
      <c r="V6" s="52">
        <f t="shared" si="6"/>
        <v>150</v>
      </c>
      <c r="W6" s="16"/>
      <c r="X6" s="61"/>
      <c r="Y6" s="63"/>
      <c r="Z6" s="15">
        <v>725</v>
      </c>
      <c r="AA6" s="50">
        <f t="shared" si="7"/>
        <v>133.84615384615384</v>
      </c>
      <c r="AB6" s="50">
        <f t="shared" si="8"/>
        <v>113.84615384615384</v>
      </c>
      <c r="AC6" s="50">
        <f t="shared" si="9"/>
        <v>153.84615384615384</v>
      </c>
      <c r="AD6" s="66">
        <v>0</v>
      </c>
      <c r="AE6" s="49"/>
      <c r="AF6" s="49">
        <v>0</v>
      </c>
      <c r="AG6" s="15">
        <f t="shared" si="10"/>
        <v>0</v>
      </c>
      <c r="AH6" s="15">
        <f t="shared" si="11"/>
        <v>150</v>
      </c>
      <c r="AI6" s="48"/>
      <c r="AJ6" s="55"/>
      <c r="AK6" s="126">
        <f t="shared" si="12"/>
        <v>1</v>
      </c>
      <c r="AL6" s="118"/>
      <c r="AN6" s="126">
        <v>1</v>
      </c>
      <c r="AQ6" s="126">
        <v>1</v>
      </c>
    </row>
    <row r="7" spans="1:43" ht="19.75" customHeight="1" thickBot="1">
      <c r="A7" s="12" t="s">
        <v>45</v>
      </c>
      <c r="B7" s="13">
        <v>164</v>
      </c>
      <c r="C7" s="19" t="s">
        <v>62</v>
      </c>
      <c r="D7" s="14" t="s">
        <v>46</v>
      </c>
      <c r="E7" s="29">
        <v>65.709999999999994</v>
      </c>
      <c r="F7" s="52">
        <f t="shared" si="0"/>
        <v>51.435000000000009</v>
      </c>
      <c r="G7" s="16">
        <v>4</v>
      </c>
      <c r="H7" s="29" t="s">
        <v>38</v>
      </c>
      <c r="I7" s="15"/>
      <c r="J7" s="15">
        <v>715</v>
      </c>
      <c r="K7" s="50">
        <f t="shared" si="1"/>
        <v>132</v>
      </c>
      <c r="L7" s="50">
        <f t="shared" si="2"/>
        <v>112</v>
      </c>
      <c r="M7" s="50">
        <f t="shared" si="3"/>
        <v>152</v>
      </c>
      <c r="N7" s="49">
        <v>0</v>
      </c>
      <c r="O7" s="49"/>
      <c r="P7" s="49"/>
      <c r="Q7" s="15" t="e">
        <f t="shared" si="4"/>
        <v>#VALUE!</v>
      </c>
      <c r="R7" s="15" t="e">
        <f t="shared" si="5"/>
        <v>#VALUE!</v>
      </c>
      <c r="S7" s="48" t="s">
        <v>55</v>
      </c>
      <c r="T7" s="46">
        <v>1</v>
      </c>
      <c r="U7" s="61">
        <v>60.24</v>
      </c>
      <c r="V7" s="52">
        <f t="shared" si="6"/>
        <v>59.64</v>
      </c>
      <c r="W7" s="16">
        <v>5</v>
      </c>
      <c r="X7" s="61"/>
      <c r="Y7" s="63"/>
      <c r="Z7" s="15">
        <v>725</v>
      </c>
      <c r="AA7" s="50">
        <f t="shared" si="7"/>
        <v>133.84615384615384</v>
      </c>
      <c r="AB7" s="50">
        <f t="shared" si="8"/>
        <v>113.84615384615384</v>
      </c>
      <c r="AC7" s="50">
        <f t="shared" si="9"/>
        <v>153.84615384615384</v>
      </c>
      <c r="AD7" s="66">
        <v>131</v>
      </c>
      <c r="AE7" s="49">
        <v>0</v>
      </c>
      <c r="AF7" s="49">
        <v>0</v>
      </c>
      <c r="AG7" s="15">
        <f t="shared" si="10"/>
        <v>0</v>
      </c>
      <c r="AH7" s="15">
        <f t="shared" si="11"/>
        <v>59.64</v>
      </c>
      <c r="AI7" s="48">
        <v>5</v>
      </c>
      <c r="AJ7" s="55">
        <f>(7-AI7)*7</f>
        <v>14</v>
      </c>
      <c r="AK7" s="126">
        <f t="shared" si="12"/>
        <v>15</v>
      </c>
      <c r="AL7" s="118"/>
      <c r="AN7" s="126">
        <v>15</v>
      </c>
      <c r="AQ7" s="126">
        <v>15</v>
      </c>
    </row>
    <row r="8" spans="1:43" ht="19.75" customHeight="1" thickBot="1">
      <c r="A8" s="12" t="s">
        <v>48</v>
      </c>
      <c r="B8" s="13">
        <v>191</v>
      </c>
      <c r="C8" s="19" t="s">
        <v>62</v>
      </c>
      <c r="D8" s="14" t="s">
        <v>49</v>
      </c>
      <c r="E8" s="29">
        <v>63.57</v>
      </c>
      <c r="F8" s="52">
        <f t="shared" si="0"/>
        <v>54.644999999999996</v>
      </c>
      <c r="G8" s="16">
        <v>6</v>
      </c>
      <c r="H8" s="29">
        <v>0</v>
      </c>
      <c r="I8" s="15">
        <v>20</v>
      </c>
      <c r="J8" s="15">
        <v>715</v>
      </c>
      <c r="K8" s="50">
        <f t="shared" si="1"/>
        <v>132</v>
      </c>
      <c r="L8" s="50">
        <f t="shared" si="2"/>
        <v>112</v>
      </c>
      <c r="M8" s="50">
        <f t="shared" si="3"/>
        <v>152</v>
      </c>
      <c r="N8" s="49">
        <v>154.54</v>
      </c>
      <c r="O8" s="50">
        <v>3</v>
      </c>
      <c r="P8" s="49">
        <f>O8*0.4</f>
        <v>1.2000000000000002</v>
      </c>
      <c r="Q8" s="15">
        <f t="shared" si="4"/>
        <v>21.2</v>
      </c>
      <c r="R8" s="15">
        <f t="shared" si="5"/>
        <v>75.844999999999999</v>
      </c>
      <c r="S8" s="16">
        <v>2</v>
      </c>
      <c r="T8" s="46">
        <f>(7-S8)*6</f>
        <v>30</v>
      </c>
      <c r="U8" s="61">
        <v>58.81</v>
      </c>
      <c r="V8" s="52">
        <f t="shared" si="6"/>
        <v>61.784999999999997</v>
      </c>
      <c r="W8" s="16">
        <v>7</v>
      </c>
      <c r="X8" s="61"/>
      <c r="Y8" s="63"/>
      <c r="Z8" s="15">
        <v>725</v>
      </c>
      <c r="AA8" s="50">
        <f t="shared" si="7"/>
        <v>133.84615384615384</v>
      </c>
      <c r="AB8" s="50">
        <f t="shared" si="8"/>
        <v>113.84615384615384</v>
      </c>
      <c r="AC8" s="50">
        <f t="shared" si="9"/>
        <v>153.84615384615384</v>
      </c>
      <c r="AD8" s="66">
        <v>198</v>
      </c>
      <c r="AE8" s="50">
        <v>44</v>
      </c>
      <c r="AF8" s="49">
        <f>AE8*0.4</f>
        <v>17.600000000000001</v>
      </c>
      <c r="AG8" s="15">
        <f t="shared" si="10"/>
        <v>17.600000000000001</v>
      </c>
      <c r="AH8" s="15">
        <f t="shared" si="11"/>
        <v>79.384999999999991</v>
      </c>
      <c r="AI8" s="16">
        <v>6</v>
      </c>
      <c r="AJ8" s="55">
        <f>(7-AI8)*7</f>
        <v>7</v>
      </c>
      <c r="AK8" s="126">
        <f t="shared" si="12"/>
        <v>37</v>
      </c>
      <c r="AL8" s="118"/>
      <c r="AN8" s="126">
        <v>37</v>
      </c>
      <c r="AO8">
        <v>2</v>
      </c>
      <c r="AP8">
        <v>10</v>
      </c>
      <c r="AQ8" s="126">
        <f>AN8+AP8</f>
        <v>47</v>
      </c>
    </row>
    <row r="9" spans="1:43" ht="19.75" customHeight="1" thickBot="1">
      <c r="A9" s="12" t="s">
        <v>32</v>
      </c>
      <c r="B9" s="13">
        <v>213</v>
      </c>
      <c r="C9" s="19" t="s">
        <v>62</v>
      </c>
      <c r="D9" s="14" t="s">
        <v>33</v>
      </c>
      <c r="E9" s="29">
        <v>68.81</v>
      </c>
      <c r="F9" s="52">
        <f t="shared" si="0"/>
        <v>46.784999999999997</v>
      </c>
      <c r="G9" s="16">
        <v>3</v>
      </c>
      <c r="H9" s="29" t="s">
        <v>38</v>
      </c>
      <c r="I9" s="15"/>
      <c r="J9" s="15">
        <v>715</v>
      </c>
      <c r="K9" s="50">
        <f t="shared" si="1"/>
        <v>132</v>
      </c>
      <c r="L9" s="50">
        <f t="shared" si="2"/>
        <v>112</v>
      </c>
      <c r="M9" s="50">
        <f t="shared" si="3"/>
        <v>152</v>
      </c>
      <c r="N9" s="49">
        <v>0</v>
      </c>
      <c r="O9" s="49"/>
      <c r="P9" s="49"/>
      <c r="Q9" s="15" t="e">
        <f t="shared" si="4"/>
        <v>#VALUE!</v>
      </c>
      <c r="R9" s="15" t="e">
        <f t="shared" si="5"/>
        <v>#VALUE!</v>
      </c>
      <c r="S9" s="48" t="s">
        <v>55</v>
      </c>
      <c r="T9" s="46">
        <v>1</v>
      </c>
      <c r="U9" s="61"/>
      <c r="V9" s="52">
        <f t="shared" si="6"/>
        <v>150</v>
      </c>
      <c r="W9" s="16"/>
      <c r="X9" s="61"/>
      <c r="Y9" s="63"/>
      <c r="Z9" s="15">
        <v>725</v>
      </c>
      <c r="AA9" s="50">
        <f t="shared" si="7"/>
        <v>133.84615384615384</v>
      </c>
      <c r="AB9" s="50">
        <f t="shared" si="8"/>
        <v>113.84615384615384</v>
      </c>
      <c r="AC9" s="50">
        <f t="shared" si="9"/>
        <v>153.84615384615384</v>
      </c>
      <c r="AD9" s="66">
        <v>0</v>
      </c>
      <c r="AE9" s="49"/>
      <c r="AF9" s="49"/>
      <c r="AG9" s="15">
        <f t="shared" si="10"/>
        <v>0</v>
      </c>
      <c r="AH9" s="15">
        <f t="shared" si="11"/>
        <v>150</v>
      </c>
      <c r="AI9" s="48"/>
      <c r="AJ9" s="55"/>
      <c r="AK9" s="126">
        <f t="shared" si="12"/>
        <v>1</v>
      </c>
      <c r="AL9" s="118" t="s">
        <v>55</v>
      </c>
      <c r="AM9">
        <v>1</v>
      </c>
      <c r="AN9" s="126">
        <v>2</v>
      </c>
      <c r="AQ9" s="126">
        <v>2</v>
      </c>
    </row>
    <row r="10" spans="1:43" ht="19.75" customHeight="1" thickBot="1">
      <c r="A10" s="12" t="s">
        <v>34</v>
      </c>
      <c r="B10" s="13">
        <v>257</v>
      </c>
      <c r="C10" s="19" t="s">
        <v>62</v>
      </c>
      <c r="D10" s="14" t="s">
        <v>35</v>
      </c>
      <c r="E10" s="29"/>
      <c r="F10" s="23">
        <f t="shared" si="0"/>
        <v>150</v>
      </c>
      <c r="G10" s="16"/>
      <c r="H10" s="29"/>
      <c r="I10" s="15"/>
      <c r="J10" s="15"/>
      <c r="K10" s="44"/>
      <c r="L10" s="44"/>
      <c r="M10" s="44"/>
      <c r="N10" s="49"/>
      <c r="O10" s="49"/>
      <c r="P10" s="15"/>
      <c r="Q10" s="15">
        <f t="shared" si="4"/>
        <v>0</v>
      </c>
      <c r="R10" s="15">
        <f t="shared" si="5"/>
        <v>150</v>
      </c>
      <c r="S10" s="16"/>
      <c r="T10" s="9"/>
      <c r="U10" s="61">
        <v>69.52</v>
      </c>
      <c r="V10" s="23">
        <f t="shared" si="6"/>
        <v>45.720000000000006</v>
      </c>
      <c r="W10" s="16">
        <v>2</v>
      </c>
      <c r="X10" s="61"/>
      <c r="Y10" s="63"/>
      <c r="Z10" s="15">
        <v>725</v>
      </c>
      <c r="AA10" s="50">
        <f t="shared" si="7"/>
        <v>133.84615384615384</v>
      </c>
      <c r="AB10" s="50">
        <f t="shared" si="8"/>
        <v>113.84615384615384</v>
      </c>
      <c r="AC10" s="50">
        <f t="shared" si="9"/>
        <v>153.84615384615384</v>
      </c>
      <c r="AD10" s="66">
        <v>147</v>
      </c>
      <c r="AE10" s="49">
        <v>0</v>
      </c>
      <c r="AF10" s="49">
        <f>AE10*0.4</f>
        <v>0</v>
      </c>
      <c r="AG10" s="15">
        <f t="shared" si="10"/>
        <v>0</v>
      </c>
      <c r="AH10" s="15">
        <f t="shared" si="11"/>
        <v>45.720000000000006</v>
      </c>
      <c r="AI10" s="16">
        <v>2</v>
      </c>
      <c r="AJ10" s="55">
        <f>(7-AI10)*7</f>
        <v>35</v>
      </c>
      <c r="AK10" s="126">
        <f t="shared" si="12"/>
        <v>35</v>
      </c>
      <c r="AL10" s="118">
        <v>1</v>
      </c>
      <c r="AM10">
        <v>48</v>
      </c>
      <c r="AN10" s="126">
        <f>AK10+AM10</f>
        <v>83</v>
      </c>
      <c r="AO10">
        <v>1</v>
      </c>
      <c r="AP10">
        <v>12</v>
      </c>
      <c r="AQ10" s="126">
        <f>AN10+AP10</f>
        <v>95</v>
      </c>
    </row>
    <row r="11" spans="1:43" ht="19.75" customHeight="1" thickBot="1">
      <c r="A11" s="12" t="s">
        <v>63</v>
      </c>
      <c r="B11" s="13">
        <v>198</v>
      </c>
      <c r="C11" s="19" t="s">
        <v>62</v>
      </c>
      <c r="D11" s="14" t="s">
        <v>64</v>
      </c>
      <c r="E11" s="29"/>
      <c r="F11" s="23">
        <f t="shared" si="0"/>
        <v>150</v>
      </c>
      <c r="G11" s="16"/>
      <c r="H11" s="29"/>
      <c r="I11" s="15"/>
      <c r="J11" s="15"/>
      <c r="K11" s="44"/>
      <c r="L11" s="44"/>
      <c r="M11" s="44"/>
      <c r="N11" s="15"/>
      <c r="O11" s="15"/>
      <c r="P11" s="15"/>
      <c r="Q11" s="15">
        <f t="shared" si="4"/>
        <v>0</v>
      </c>
      <c r="R11" s="15">
        <f t="shared" si="5"/>
        <v>150</v>
      </c>
      <c r="S11" s="16"/>
      <c r="T11" s="9"/>
      <c r="U11" s="61">
        <v>59.29</v>
      </c>
      <c r="V11" s="23">
        <f t="shared" si="6"/>
        <v>61.064999999999998</v>
      </c>
      <c r="W11" s="16">
        <v>6</v>
      </c>
      <c r="X11" s="61"/>
      <c r="Y11" s="63"/>
      <c r="Z11" s="15">
        <v>725</v>
      </c>
      <c r="AA11" s="50">
        <f t="shared" si="7"/>
        <v>133.84615384615384</v>
      </c>
      <c r="AB11" s="50">
        <f t="shared" si="8"/>
        <v>113.84615384615384</v>
      </c>
      <c r="AC11" s="50">
        <f t="shared" si="9"/>
        <v>153.84615384615384</v>
      </c>
      <c r="AD11" s="63" t="s">
        <v>78</v>
      </c>
      <c r="AE11" s="15" t="s">
        <v>79</v>
      </c>
      <c r="AF11" s="15" t="s">
        <v>79</v>
      </c>
      <c r="AG11" s="15" t="e">
        <f t="shared" si="10"/>
        <v>#VALUE!</v>
      </c>
      <c r="AH11" s="15" t="e">
        <f t="shared" si="11"/>
        <v>#VALUE!</v>
      </c>
      <c r="AI11" s="48" t="s">
        <v>81</v>
      </c>
      <c r="AJ11" s="55">
        <v>0</v>
      </c>
      <c r="AK11" s="126">
        <f t="shared" si="12"/>
        <v>0</v>
      </c>
      <c r="AL11" s="118"/>
      <c r="AN11" s="126"/>
      <c r="AQ11" s="126">
        <v>0</v>
      </c>
    </row>
    <row r="12" spans="1:43" ht="19.75" customHeight="1" thickBot="1">
      <c r="A12" s="12" t="s">
        <v>67</v>
      </c>
      <c r="B12" s="13">
        <v>277</v>
      </c>
      <c r="C12" s="19" t="s">
        <v>62</v>
      </c>
      <c r="D12" s="14" t="s">
        <v>68</v>
      </c>
      <c r="E12" s="29"/>
      <c r="F12" s="23">
        <f t="shared" si="0"/>
        <v>150</v>
      </c>
      <c r="G12" s="16"/>
      <c r="H12" s="29"/>
      <c r="I12" s="15"/>
      <c r="J12" s="15"/>
      <c r="K12" s="44"/>
      <c r="L12" s="44"/>
      <c r="M12" s="44"/>
      <c r="N12" s="15"/>
      <c r="O12" s="15"/>
      <c r="P12" s="15"/>
      <c r="Q12" s="15">
        <f t="shared" si="4"/>
        <v>0</v>
      </c>
      <c r="R12" s="15">
        <f t="shared" si="5"/>
        <v>150</v>
      </c>
      <c r="S12" s="16"/>
      <c r="T12" s="9"/>
      <c r="U12" s="61">
        <v>68.569999999999993</v>
      </c>
      <c r="V12" s="23">
        <f t="shared" si="6"/>
        <v>47.14500000000001</v>
      </c>
      <c r="W12" s="16">
        <v>3</v>
      </c>
      <c r="X12" s="61"/>
      <c r="Y12" s="63"/>
      <c r="Z12" s="15">
        <v>725</v>
      </c>
      <c r="AA12" s="50">
        <f t="shared" si="7"/>
        <v>133.84615384615384</v>
      </c>
      <c r="AB12" s="50">
        <f t="shared" si="8"/>
        <v>113.84615384615384</v>
      </c>
      <c r="AC12" s="50">
        <f t="shared" si="9"/>
        <v>153.84615384615384</v>
      </c>
      <c r="AD12" s="63">
        <v>156</v>
      </c>
      <c r="AE12" s="15">
        <v>2</v>
      </c>
      <c r="AF12" s="49">
        <f>AE12*0.4</f>
        <v>0.8</v>
      </c>
      <c r="AG12" s="15">
        <f t="shared" si="10"/>
        <v>0.8</v>
      </c>
      <c r="AH12" s="15">
        <f t="shared" si="11"/>
        <v>47.945000000000007</v>
      </c>
      <c r="AI12" s="16">
        <v>4</v>
      </c>
      <c r="AJ12" s="55">
        <f>(7-AI12)*7</f>
        <v>21</v>
      </c>
      <c r="AK12" s="126">
        <f t="shared" si="12"/>
        <v>21</v>
      </c>
      <c r="AL12" s="118">
        <v>3</v>
      </c>
      <c r="AM12">
        <v>32</v>
      </c>
      <c r="AN12" s="126">
        <f>AK12+AM12</f>
        <v>53</v>
      </c>
      <c r="AQ12" s="126">
        <v>53</v>
      </c>
    </row>
    <row r="13" spans="1:43" ht="19.75" customHeight="1" thickBot="1">
      <c r="A13" s="12" t="s">
        <v>74</v>
      </c>
      <c r="B13" s="13">
        <v>281</v>
      </c>
      <c r="C13" s="19" t="s">
        <v>65</v>
      </c>
      <c r="D13" s="14" t="s">
        <v>66</v>
      </c>
      <c r="E13" s="29"/>
      <c r="F13" s="23">
        <f t="shared" si="0"/>
        <v>150</v>
      </c>
      <c r="G13" s="16"/>
      <c r="H13" s="29"/>
      <c r="I13" s="15"/>
      <c r="J13" s="15"/>
      <c r="K13" s="44"/>
      <c r="L13" s="44"/>
      <c r="M13" s="44"/>
      <c r="N13" s="15"/>
      <c r="O13" s="15"/>
      <c r="P13" s="15"/>
      <c r="Q13" s="15">
        <f t="shared" si="4"/>
        <v>0</v>
      </c>
      <c r="R13" s="15">
        <f t="shared" si="5"/>
        <v>150</v>
      </c>
      <c r="S13" s="16"/>
      <c r="T13" s="9"/>
      <c r="U13" s="61">
        <v>68.099999999999994</v>
      </c>
      <c r="V13" s="23">
        <f t="shared" si="6"/>
        <v>47.850000000000009</v>
      </c>
      <c r="W13" s="16">
        <v>4</v>
      </c>
      <c r="X13" s="61"/>
      <c r="Y13" s="63"/>
      <c r="Z13" s="15">
        <v>725</v>
      </c>
      <c r="AA13" s="50">
        <f t="shared" si="7"/>
        <v>133.84615384615384</v>
      </c>
      <c r="AB13" s="50">
        <f t="shared" si="8"/>
        <v>113.84615384615384</v>
      </c>
      <c r="AC13" s="50">
        <f t="shared" si="9"/>
        <v>153.84615384615384</v>
      </c>
      <c r="AD13" s="63">
        <v>154</v>
      </c>
      <c r="AE13" s="15">
        <v>0</v>
      </c>
      <c r="AF13" s="49">
        <f>AE13*0.4</f>
        <v>0</v>
      </c>
      <c r="AG13" s="15">
        <f t="shared" si="10"/>
        <v>0</v>
      </c>
      <c r="AH13" s="15">
        <f t="shared" si="11"/>
        <v>47.850000000000009</v>
      </c>
      <c r="AI13" s="16">
        <v>3</v>
      </c>
      <c r="AJ13" s="55">
        <f>(7-AI13)*7</f>
        <v>28</v>
      </c>
      <c r="AK13" s="126">
        <f t="shared" si="12"/>
        <v>28</v>
      </c>
      <c r="AL13" s="119"/>
      <c r="AN13" s="126">
        <v>28</v>
      </c>
      <c r="AQ13" s="126">
        <v>28</v>
      </c>
    </row>
    <row r="14" spans="1:43" ht="19.75" customHeight="1" thickBot="1">
      <c r="A14" s="12" t="s">
        <v>108</v>
      </c>
      <c r="B14" s="13">
        <v>116</v>
      </c>
      <c r="C14" s="19" t="s">
        <v>125</v>
      </c>
      <c r="D14" s="14" t="s">
        <v>109</v>
      </c>
      <c r="E14" s="29"/>
      <c r="F14" s="23">
        <f t="shared" ref="F14:F15" si="13">(100-E14)*1.5</f>
        <v>150</v>
      </c>
      <c r="G14" s="16"/>
      <c r="H14" s="29"/>
      <c r="I14" s="15"/>
      <c r="J14" s="15"/>
      <c r="K14" s="44"/>
      <c r="L14" s="44"/>
      <c r="M14" s="44"/>
      <c r="N14" s="15"/>
      <c r="O14" s="15"/>
      <c r="P14" s="15"/>
      <c r="Q14" s="15">
        <f t="shared" ref="Q14:Q15" si="14">H14+I14+P14</f>
        <v>0</v>
      </c>
      <c r="R14" s="15">
        <f t="shared" ref="R14:R15" si="15">F14+Q14</f>
        <v>150</v>
      </c>
      <c r="S14" s="16"/>
      <c r="T14" s="9"/>
      <c r="U14" s="29"/>
      <c r="V14" s="23">
        <f t="shared" ref="V14:V16" si="16">(100-U14)*1.5</f>
        <v>150</v>
      </c>
      <c r="W14" s="16"/>
      <c r="X14" s="29"/>
      <c r="Y14" s="15"/>
      <c r="Z14" s="15"/>
      <c r="AA14" s="44"/>
      <c r="AB14" s="44"/>
      <c r="AC14" s="44"/>
      <c r="AD14" s="15"/>
      <c r="AE14" s="15"/>
      <c r="AF14" s="15"/>
      <c r="AG14" s="15">
        <f t="shared" ref="AG14:AG16" si="17">X14+Y14+AF14</f>
        <v>0</v>
      </c>
      <c r="AH14" s="15">
        <f t="shared" ref="AH14:AH16" si="18">V14+AG14</f>
        <v>150</v>
      </c>
      <c r="AI14" s="16"/>
      <c r="AJ14" s="56"/>
      <c r="AK14" s="126"/>
      <c r="AL14" s="119" t="s">
        <v>55</v>
      </c>
      <c r="AM14">
        <v>1</v>
      </c>
      <c r="AN14" s="126">
        <v>1</v>
      </c>
      <c r="AQ14" s="126">
        <v>1</v>
      </c>
    </row>
    <row r="15" spans="1:43" ht="19.75" customHeight="1" thickBot="1">
      <c r="A15" s="12" t="s">
        <v>105</v>
      </c>
      <c r="B15" s="13">
        <v>314</v>
      </c>
      <c r="C15" s="19" t="s">
        <v>125</v>
      </c>
      <c r="D15" s="14" t="s">
        <v>106</v>
      </c>
      <c r="E15" s="29"/>
      <c r="F15" s="23">
        <f t="shared" si="13"/>
        <v>150</v>
      </c>
      <c r="G15" s="16"/>
      <c r="H15" s="29"/>
      <c r="I15" s="15"/>
      <c r="J15" s="15"/>
      <c r="K15" s="44"/>
      <c r="L15" s="44"/>
      <c r="M15" s="44"/>
      <c r="N15" s="15"/>
      <c r="O15" s="15"/>
      <c r="P15" s="15"/>
      <c r="Q15" s="15">
        <f t="shared" si="14"/>
        <v>0</v>
      </c>
      <c r="R15" s="15">
        <f t="shared" si="15"/>
        <v>150</v>
      </c>
      <c r="S15" s="16"/>
      <c r="T15" s="4" t="e">
        <f ca="1">(7-S15)*nbre()</f>
        <v>#NAME?</v>
      </c>
      <c r="U15" s="29"/>
      <c r="V15" s="23">
        <f t="shared" si="16"/>
        <v>150</v>
      </c>
      <c r="W15" s="16"/>
      <c r="X15" s="29"/>
      <c r="Y15" s="15"/>
      <c r="Z15" s="15"/>
      <c r="AA15" s="44"/>
      <c r="AB15" s="44"/>
      <c r="AC15" s="44"/>
      <c r="AD15" s="15"/>
      <c r="AE15" s="15"/>
      <c r="AF15" s="15"/>
      <c r="AG15" s="15">
        <f t="shared" si="17"/>
        <v>0</v>
      </c>
      <c r="AH15" s="15">
        <f t="shared" si="18"/>
        <v>150</v>
      </c>
      <c r="AI15" s="16"/>
      <c r="AJ15" s="57" t="e">
        <f ca="1">(7-AI15)*nbre()</f>
        <v>#NAME?</v>
      </c>
      <c r="AK15" s="126"/>
      <c r="AL15" s="118">
        <v>2</v>
      </c>
      <c r="AM15">
        <v>40</v>
      </c>
      <c r="AN15" s="126">
        <v>40</v>
      </c>
      <c r="AQ15" s="126">
        <v>40</v>
      </c>
    </row>
    <row r="16" spans="1:43" ht="15" thickBot="1">
      <c r="A16" s="12" t="s">
        <v>103</v>
      </c>
      <c r="B16" s="13">
        <v>316</v>
      </c>
      <c r="C16" s="19" t="s">
        <v>125</v>
      </c>
      <c r="D16" s="14" t="s">
        <v>104</v>
      </c>
      <c r="E16" s="29"/>
      <c r="F16" s="23">
        <f t="shared" ref="F16" si="19">(100-E16)*1.5</f>
        <v>150</v>
      </c>
      <c r="G16" s="16"/>
      <c r="H16" s="29"/>
      <c r="I16" s="15"/>
      <c r="J16" s="15"/>
      <c r="K16" s="44"/>
      <c r="L16" s="44"/>
      <c r="M16" s="44"/>
      <c r="N16" s="15"/>
      <c r="O16" s="15"/>
      <c r="P16" s="15"/>
      <c r="Q16" s="15">
        <f t="shared" ref="Q16" si="20">H16+I16+P16</f>
        <v>0</v>
      </c>
      <c r="R16" s="15">
        <f t="shared" ref="R16" si="21">F16+Q16</f>
        <v>150</v>
      </c>
      <c r="S16" s="16"/>
      <c r="T16" s="4" t="e">
        <f ca="1">(7-S16)*nbre()</f>
        <v>#NAME?</v>
      </c>
      <c r="U16" s="29"/>
      <c r="V16" s="23">
        <f t="shared" si="16"/>
        <v>150</v>
      </c>
      <c r="W16" s="16"/>
      <c r="X16" s="29"/>
      <c r="Y16" s="15"/>
      <c r="Z16" s="15"/>
      <c r="AA16" s="44"/>
      <c r="AB16" s="44"/>
      <c r="AC16" s="44"/>
      <c r="AD16" s="15"/>
      <c r="AE16" s="15"/>
      <c r="AF16" s="15"/>
      <c r="AG16" s="15">
        <f t="shared" si="17"/>
        <v>0</v>
      </c>
      <c r="AH16" s="15">
        <f t="shared" si="18"/>
        <v>150</v>
      </c>
      <c r="AI16" s="16"/>
      <c r="AJ16" s="57" t="e">
        <f ca="1">(7-AI16)*nbre()</f>
        <v>#NAME?</v>
      </c>
      <c r="AK16" s="126"/>
      <c r="AL16" s="118">
        <v>5</v>
      </c>
      <c r="AM16">
        <v>16</v>
      </c>
      <c r="AN16" s="126">
        <v>16</v>
      </c>
      <c r="AQ16" s="126">
        <v>16</v>
      </c>
    </row>
    <row r="17" spans="1:43" ht="15" thickBot="1">
      <c r="A17" s="12" t="s">
        <v>101</v>
      </c>
      <c r="B17" s="13">
        <v>311</v>
      </c>
      <c r="C17" s="116" t="s">
        <v>125</v>
      </c>
      <c r="D17" s="14" t="s">
        <v>102</v>
      </c>
      <c r="AK17" s="126"/>
      <c r="AL17" s="118">
        <v>6</v>
      </c>
      <c r="AM17">
        <v>8</v>
      </c>
      <c r="AN17" s="126">
        <v>8</v>
      </c>
      <c r="AQ17" s="126">
        <v>8</v>
      </c>
    </row>
    <row r="18" spans="1:43" ht="14">
      <c r="A18" s="120" t="s">
        <v>113</v>
      </c>
      <c r="B18" s="121">
        <v>268</v>
      </c>
      <c r="C18" s="121" t="s">
        <v>65</v>
      </c>
      <c r="D18" s="122" t="s">
        <v>127</v>
      </c>
      <c r="AK18" s="126"/>
      <c r="AL18" s="118">
        <v>1</v>
      </c>
      <c r="AM18">
        <v>18</v>
      </c>
      <c r="AN18" s="126">
        <v>18</v>
      </c>
      <c r="AQ18" s="126">
        <v>18</v>
      </c>
    </row>
    <row r="19" spans="1:43" ht="14">
      <c r="A19" s="120" t="s">
        <v>117</v>
      </c>
      <c r="B19" s="121">
        <v>265</v>
      </c>
      <c r="C19" s="121" t="s">
        <v>129</v>
      </c>
      <c r="D19" s="122" t="s">
        <v>118</v>
      </c>
      <c r="AK19" s="126"/>
      <c r="AL19" s="118">
        <v>2</v>
      </c>
      <c r="AM19">
        <v>15</v>
      </c>
      <c r="AN19" s="126">
        <v>15</v>
      </c>
      <c r="AQ19" s="126">
        <v>15</v>
      </c>
    </row>
    <row r="20" spans="1:43" ht="14">
      <c r="A20" s="120" t="s">
        <v>115</v>
      </c>
      <c r="B20" s="121">
        <v>279</v>
      </c>
      <c r="C20" s="121" t="s">
        <v>65</v>
      </c>
      <c r="D20" s="122" t="s">
        <v>128</v>
      </c>
      <c r="AK20" s="126"/>
      <c r="AL20" s="118" t="s">
        <v>55</v>
      </c>
      <c r="AM20">
        <v>1</v>
      </c>
      <c r="AN20" s="126">
        <v>1</v>
      </c>
      <c r="AQ20" s="126">
        <v>1</v>
      </c>
    </row>
    <row r="21" spans="1:43" ht="13" thickBot="1">
      <c r="AK21" s="126"/>
    </row>
    <row r="22" spans="1:43" ht="27" customHeight="1" thickBot="1">
      <c r="A22" s="189" t="s">
        <v>10</v>
      </c>
      <c r="B22" s="190"/>
      <c r="C22" s="190"/>
      <c r="D22" s="190"/>
      <c r="E22" s="156" t="s">
        <v>50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8"/>
      <c r="U22" s="156" t="s">
        <v>77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8"/>
      <c r="AK22" s="145" t="s">
        <v>83</v>
      </c>
      <c r="AL22" s="139" t="s">
        <v>124</v>
      </c>
      <c r="AM22" s="139" t="s">
        <v>124</v>
      </c>
      <c r="AN22" s="139" t="s">
        <v>124</v>
      </c>
      <c r="AO22" s="139" t="s">
        <v>133</v>
      </c>
      <c r="AP22" s="139" t="s">
        <v>133</v>
      </c>
      <c r="AQ22" s="139" t="s">
        <v>133</v>
      </c>
    </row>
    <row r="23" spans="1:43" ht="16" customHeight="1" thickBot="1">
      <c r="A23" s="184" t="s">
        <v>0</v>
      </c>
      <c r="B23" s="186" t="s">
        <v>1</v>
      </c>
      <c r="C23" s="20"/>
      <c r="D23" s="187" t="s">
        <v>2</v>
      </c>
      <c r="E23" s="159" t="s">
        <v>14</v>
      </c>
      <c r="F23" s="160"/>
      <c r="G23" s="161"/>
      <c r="H23" s="156" t="s">
        <v>15</v>
      </c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28"/>
      <c r="U23" s="159" t="s">
        <v>14</v>
      </c>
      <c r="V23" s="160"/>
      <c r="W23" s="161"/>
      <c r="X23" s="156" t="s">
        <v>15</v>
      </c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28"/>
      <c r="AK23" s="145"/>
      <c r="AL23" s="127"/>
      <c r="AM23" s="127"/>
      <c r="AN23" s="127"/>
      <c r="AO23" s="144"/>
      <c r="AP23" s="144"/>
      <c r="AQ23" s="144"/>
    </row>
    <row r="24" spans="1:43" ht="72" customHeight="1" thickBot="1">
      <c r="A24" s="185"/>
      <c r="B24" s="177"/>
      <c r="C24" s="18" t="s">
        <v>61</v>
      </c>
      <c r="D24" s="188"/>
      <c r="E24" s="10" t="s">
        <v>7</v>
      </c>
      <c r="F24" s="6" t="s">
        <v>8</v>
      </c>
      <c r="G24" s="7" t="s">
        <v>5</v>
      </c>
      <c r="H24" s="5" t="s">
        <v>12</v>
      </c>
      <c r="I24" s="6" t="s">
        <v>13</v>
      </c>
      <c r="J24" s="6" t="s">
        <v>56</v>
      </c>
      <c r="K24" s="6" t="s">
        <v>53</v>
      </c>
      <c r="L24" s="162" t="s">
        <v>58</v>
      </c>
      <c r="M24" s="163"/>
      <c r="N24" s="6" t="s">
        <v>51</v>
      </c>
      <c r="O24" s="6" t="s">
        <v>59</v>
      </c>
      <c r="P24" s="6" t="s">
        <v>52</v>
      </c>
      <c r="Q24" s="6" t="s">
        <v>9</v>
      </c>
      <c r="R24" s="6" t="s">
        <v>11</v>
      </c>
      <c r="S24" s="135" t="s">
        <v>5</v>
      </c>
      <c r="T24" s="131" t="s">
        <v>60</v>
      </c>
      <c r="U24" s="132" t="s">
        <v>7</v>
      </c>
      <c r="V24" s="133" t="s">
        <v>8</v>
      </c>
      <c r="W24" s="130" t="s">
        <v>5</v>
      </c>
      <c r="X24" s="134" t="s">
        <v>12</v>
      </c>
      <c r="Y24" s="133" t="s">
        <v>13</v>
      </c>
      <c r="Z24" s="133" t="s">
        <v>56</v>
      </c>
      <c r="AA24" s="133" t="s">
        <v>53</v>
      </c>
      <c r="AB24" s="154" t="s">
        <v>58</v>
      </c>
      <c r="AC24" s="155"/>
      <c r="AD24" s="133" t="s">
        <v>75</v>
      </c>
      <c r="AE24" s="133" t="s">
        <v>59</v>
      </c>
      <c r="AF24" s="133" t="s">
        <v>52</v>
      </c>
      <c r="AG24" s="133" t="s">
        <v>9</v>
      </c>
      <c r="AH24" s="133" t="s">
        <v>11</v>
      </c>
      <c r="AI24" s="135" t="s">
        <v>5</v>
      </c>
      <c r="AJ24" s="131" t="s">
        <v>60</v>
      </c>
      <c r="AK24" s="145"/>
      <c r="AL24" s="129" t="s">
        <v>5</v>
      </c>
      <c r="AM24" s="137" t="s">
        <v>126</v>
      </c>
      <c r="AN24" s="138" t="s">
        <v>132</v>
      </c>
      <c r="AO24" s="137" t="s">
        <v>5</v>
      </c>
      <c r="AP24" s="137" t="s">
        <v>126</v>
      </c>
      <c r="AQ24" s="138" t="s">
        <v>132</v>
      </c>
    </row>
    <row r="25" spans="1:43" ht="19.75" customHeight="1" thickBot="1">
      <c r="A25" s="12" t="s">
        <v>39</v>
      </c>
      <c r="B25" s="38">
        <v>121</v>
      </c>
      <c r="C25" s="38" t="s">
        <v>62</v>
      </c>
      <c r="D25" s="39" t="s">
        <v>40</v>
      </c>
      <c r="E25" s="24">
        <v>68.33</v>
      </c>
      <c r="F25" s="52">
        <f t="shared" ref="F25:F31" si="22">(100-E25)*1.5</f>
        <v>47.505000000000003</v>
      </c>
      <c r="G25" s="25">
        <v>1</v>
      </c>
      <c r="H25" s="22">
        <v>0</v>
      </c>
      <c r="I25" s="23">
        <v>0</v>
      </c>
      <c r="J25" s="15">
        <v>715</v>
      </c>
      <c r="K25" s="50">
        <f>60*J25/350</f>
        <v>122.57142857142857</v>
      </c>
      <c r="L25" s="50">
        <f>K25-20</f>
        <v>102.57142857142857</v>
      </c>
      <c r="M25" s="50">
        <f>K25+20</f>
        <v>142.57142857142856</v>
      </c>
      <c r="N25" s="23">
        <v>143.6</v>
      </c>
      <c r="O25" s="26">
        <v>1</v>
      </c>
      <c r="P25" s="73">
        <f>O25*0.4</f>
        <v>0.4</v>
      </c>
      <c r="Q25" s="74">
        <f t="shared" ref="Q25:Q31" si="23">H25+I25+P25</f>
        <v>0.4</v>
      </c>
      <c r="R25" s="51">
        <f t="shared" ref="R25:R31" si="24">F25+Q25</f>
        <v>47.905000000000001</v>
      </c>
      <c r="S25" s="25">
        <v>1</v>
      </c>
      <c r="T25" s="140">
        <f>(7-S25)*3</f>
        <v>18</v>
      </c>
      <c r="U25" s="62">
        <v>67.78</v>
      </c>
      <c r="V25" s="52">
        <f t="shared" ref="V25:V31" si="25">(100-U25)*1.5</f>
        <v>48.33</v>
      </c>
      <c r="W25" s="25">
        <v>2</v>
      </c>
      <c r="X25" s="64"/>
      <c r="Y25" s="65"/>
      <c r="Z25" s="15">
        <v>750</v>
      </c>
      <c r="AA25" s="50">
        <f t="shared" ref="AA25:AA31" si="26">60*Z25/350</f>
        <v>128.57142857142858</v>
      </c>
      <c r="AB25" s="50">
        <f t="shared" ref="AB25:AB31" si="27">AA25-20</f>
        <v>108.57142857142858</v>
      </c>
      <c r="AC25" s="50">
        <f t="shared" ref="AC25:AC31" si="28">AA25+20</f>
        <v>148.57142857142858</v>
      </c>
      <c r="AD25" s="65">
        <v>147</v>
      </c>
      <c r="AE25" s="26">
        <v>0</v>
      </c>
      <c r="AF25" s="49">
        <f>AE25*0.4</f>
        <v>0</v>
      </c>
      <c r="AG25" s="74">
        <f t="shared" ref="AG25:AG31" si="29">X25+Y25+AF25</f>
        <v>0</v>
      </c>
      <c r="AH25" s="51">
        <f t="shared" ref="AH25:AH31" si="30">V25+AG25</f>
        <v>48.33</v>
      </c>
      <c r="AI25" s="25">
        <v>1</v>
      </c>
      <c r="AJ25" s="140">
        <f>(7-AI25)*7</f>
        <v>42</v>
      </c>
      <c r="AK25" s="126">
        <f t="shared" ref="AK25:AK31" si="31">SUM(T25,AJ25)</f>
        <v>60</v>
      </c>
      <c r="AL25" s="117">
        <v>2</v>
      </c>
      <c r="AM25">
        <v>20</v>
      </c>
      <c r="AN25" s="126">
        <f>AK25+AM25</f>
        <v>80</v>
      </c>
      <c r="AQ25" s="126">
        <f t="shared" ref="AQ25:AQ35" si="32">AN25+AP25</f>
        <v>80</v>
      </c>
    </row>
    <row r="26" spans="1:43" ht="19.75" customHeight="1" thickBot="1">
      <c r="A26" s="12" t="s">
        <v>69</v>
      </c>
      <c r="B26" s="67">
        <v>153</v>
      </c>
      <c r="C26" s="38" t="s">
        <v>62</v>
      </c>
      <c r="D26" s="39" t="s">
        <v>70</v>
      </c>
      <c r="E26" s="24"/>
      <c r="F26" s="52">
        <f t="shared" si="22"/>
        <v>150</v>
      </c>
      <c r="G26" s="25"/>
      <c r="H26" s="22"/>
      <c r="I26" s="23"/>
      <c r="J26" s="23"/>
      <c r="K26" s="23"/>
      <c r="L26" s="23"/>
      <c r="M26" s="23"/>
      <c r="N26" s="23"/>
      <c r="O26" s="23"/>
      <c r="P26" s="23"/>
      <c r="Q26" s="15">
        <f t="shared" si="23"/>
        <v>0</v>
      </c>
      <c r="R26" s="28">
        <f t="shared" si="24"/>
        <v>150</v>
      </c>
      <c r="S26" s="25"/>
      <c r="T26" s="140"/>
      <c r="U26" s="62">
        <v>59.17</v>
      </c>
      <c r="V26" s="52">
        <f t="shared" si="25"/>
        <v>61.244999999999997</v>
      </c>
      <c r="W26" s="25">
        <v>6</v>
      </c>
      <c r="X26" s="64">
        <v>4</v>
      </c>
      <c r="Y26" s="65"/>
      <c r="Z26" s="15">
        <v>750</v>
      </c>
      <c r="AA26" s="50">
        <f t="shared" si="26"/>
        <v>128.57142857142858</v>
      </c>
      <c r="AB26" s="50">
        <f t="shared" si="27"/>
        <v>108.57142857142858</v>
      </c>
      <c r="AC26" s="50">
        <f t="shared" si="28"/>
        <v>148.57142857142858</v>
      </c>
      <c r="AD26" s="65">
        <v>175</v>
      </c>
      <c r="AE26" s="23">
        <v>26</v>
      </c>
      <c r="AF26" s="49">
        <f>AE26*0.4</f>
        <v>10.4</v>
      </c>
      <c r="AG26" s="15">
        <f t="shared" si="29"/>
        <v>14.4</v>
      </c>
      <c r="AH26" s="28">
        <f t="shared" si="30"/>
        <v>75.644999999999996</v>
      </c>
      <c r="AI26" s="25">
        <v>4</v>
      </c>
      <c r="AJ26" s="140">
        <f>(7-AI26)*7</f>
        <v>21</v>
      </c>
      <c r="AK26" s="126">
        <f t="shared" si="31"/>
        <v>21</v>
      </c>
      <c r="AL26" s="117">
        <v>1</v>
      </c>
      <c r="AM26">
        <v>24</v>
      </c>
      <c r="AN26" s="126">
        <f>AK26+AM26</f>
        <v>45</v>
      </c>
      <c r="AO26">
        <v>2</v>
      </c>
      <c r="AP26">
        <v>10</v>
      </c>
      <c r="AQ26" s="126">
        <f t="shared" si="32"/>
        <v>55</v>
      </c>
    </row>
    <row r="27" spans="1:43" ht="24" customHeight="1" thickBot="1">
      <c r="A27" s="12" t="s">
        <v>67</v>
      </c>
      <c r="B27" s="13">
        <v>277</v>
      </c>
      <c r="C27" s="13" t="s">
        <v>62</v>
      </c>
      <c r="D27" s="14" t="s">
        <v>68</v>
      </c>
      <c r="E27" s="69"/>
      <c r="F27" s="23">
        <f t="shared" si="22"/>
        <v>150</v>
      </c>
      <c r="G27" s="70"/>
      <c r="H27" s="29"/>
      <c r="I27" s="15"/>
      <c r="J27" s="15"/>
      <c r="K27" s="44"/>
      <c r="L27" s="44"/>
      <c r="M27" s="44"/>
      <c r="N27" s="15"/>
      <c r="O27" s="72"/>
      <c r="P27" s="72"/>
      <c r="Q27" s="27">
        <f t="shared" si="23"/>
        <v>0</v>
      </c>
      <c r="R27" s="28">
        <f t="shared" si="24"/>
        <v>150</v>
      </c>
      <c r="S27" s="70"/>
      <c r="T27" s="140"/>
      <c r="U27" s="76">
        <v>70.56</v>
      </c>
      <c r="V27" s="52">
        <f t="shared" si="25"/>
        <v>44.16</v>
      </c>
      <c r="W27" s="25">
        <v>1</v>
      </c>
      <c r="X27" s="64" t="s">
        <v>55</v>
      </c>
      <c r="Y27" s="65"/>
      <c r="Z27" s="15">
        <v>750</v>
      </c>
      <c r="AA27" s="50">
        <f t="shared" si="26"/>
        <v>128.57142857142858</v>
      </c>
      <c r="AB27" s="50">
        <f t="shared" si="27"/>
        <v>108.57142857142858</v>
      </c>
      <c r="AC27" s="50">
        <f t="shared" si="28"/>
        <v>148.57142857142858</v>
      </c>
      <c r="AD27" s="65"/>
      <c r="AE27" s="26"/>
      <c r="AF27" s="26"/>
      <c r="AG27" s="27" t="e">
        <f t="shared" si="29"/>
        <v>#VALUE!</v>
      </c>
      <c r="AH27" s="28" t="e">
        <f t="shared" si="30"/>
        <v>#VALUE!</v>
      </c>
      <c r="AI27" s="47" t="s">
        <v>55</v>
      </c>
      <c r="AJ27" s="140">
        <v>1</v>
      </c>
      <c r="AK27" s="126">
        <f t="shared" si="31"/>
        <v>1</v>
      </c>
      <c r="AL27" s="117" t="s">
        <v>55</v>
      </c>
      <c r="AM27">
        <v>1</v>
      </c>
      <c r="AN27" s="126">
        <v>2</v>
      </c>
      <c r="AQ27" s="126">
        <f t="shared" si="32"/>
        <v>2</v>
      </c>
    </row>
    <row r="28" spans="1:43" ht="19.75" customHeight="1" thickBot="1">
      <c r="A28" s="12" t="s">
        <v>74</v>
      </c>
      <c r="B28" s="13">
        <v>281</v>
      </c>
      <c r="C28" s="13" t="s">
        <v>65</v>
      </c>
      <c r="D28" s="14" t="s">
        <v>66</v>
      </c>
      <c r="E28" s="69"/>
      <c r="F28" s="23">
        <f t="shared" si="22"/>
        <v>150</v>
      </c>
      <c r="G28" s="70"/>
      <c r="H28" s="29"/>
      <c r="I28" s="15"/>
      <c r="J28" s="15"/>
      <c r="K28" s="44"/>
      <c r="L28" s="44"/>
      <c r="M28" s="44"/>
      <c r="N28" s="15"/>
      <c r="O28" s="72"/>
      <c r="P28" s="72"/>
      <c r="Q28" s="27">
        <f t="shared" si="23"/>
        <v>0</v>
      </c>
      <c r="R28" s="28">
        <f t="shared" si="24"/>
        <v>150</v>
      </c>
      <c r="S28" s="70"/>
      <c r="T28" s="142"/>
      <c r="U28" s="76">
        <v>66.39</v>
      </c>
      <c r="V28" s="52">
        <f t="shared" si="25"/>
        <v>50.414999999999999</v>
      </c>
      <c r="W28" s="25">
        <v>3</v>
      </c>
      <c r="X28" s="64"/>
      <c r="Y28" s="65"/>
      <c r="Z28" s="15">
        <v>750</v>
      </c>
      <c r="AA28" s="50">
        <f t="shared" si="26"/>
        <v>128.57142857142858</v>
      </c>
      <c r="AB28" s="50">
        <f t="shared" si="27"/>
        <v>108.57142857142858</v>
      </c>
      <c r="AC28" s="50">
        <f t="shared" si="28"/>
        <v>148.57142857142858</v>
      </c>
      <c r="AD28" s="65">
        <v>145</v>
      </c>
      <c r="AE28" s="26">
        <v>0</v>
      </c>
      <c r="AF28" s="49">
        <f>AE28*0.4</f>
        <v>0</v>
      </c>
      <c r="AG28" s="27">
        <f t="shared" si="29"/>
        <v>0</v>
      </c>
      <c r="AH28" s="28">
        <f t="shared" si="30"/>
        <v>50.414999999999999</v>
      </c>
      <c r="AI28" s="25">
        <v>2</v>
      </c>
      <c r="AJ28" s="140">
        <f>(7-AI28)*7</f>
        <v>35</v>
      </c>
      <c r="AK28" s="126">
        <f t="shared" si="31"/>
        <v>35</v>
      </c>
      <c r="AL28" s="117"/>
      <c r="AN28" s="126">
        <v>35</v>
      </c>
      <c r="AQ28" s="126">
        <f t="shared" si="32"/>
        <v>35</v>
      </c>
    </row>
    <row r="29" spans="1:43" ht="24" customHeight="1" thickBot="1">
      <c r="A29" s="12" t="s">
        <v>36</v>
      </c>
      <c r="B29" s="38">
        <v>195</v>
      </c>
      <c r="C29" s="38" t="s">
        <v>80</v>
      </c>
      <c r="D29" s="39" t="s">
        <v>37</v>
      </c>
      <c r="E29" s="24">
        <v>58.88</v>
      </c>
      <c r="F29" s="52">
        <f t="shared" si="22"/>
        <v>61.679999999999993</v>
      </c>
      <c r="G29" s="25">
        <v>3</v>
      </c>
      <c r="H29" s="22" t="s">
        <v>38</v>
      </c>
      <c r="I29" s="23"/>
      <c r="J29" s="15">
        <v>715</v>
      </c>
      <c r="K29" s="50">
        <f>60*J29/350</f>
        <v>122.57142857142857</v>
      </c>
      <c r="L29" s="50">
        <f>K29-20</f>
        <v>102.57142857142857</v>
      </c>
      <c r="M29" s="50">
        <f>K29+20</f>
        <v>142.57142857142856</v>
      </c>
      <c r="N29" s="23">
        <v>0</v>
      </c>
      <c r="O29" s="26"/>
      <c r="P29" s="26"/>
      <c r="Q29" s="27" t="e">
        <f t="shared" si="23"/>
        <v>#VALUE!</v>
      </c>
      <c r="R29" s="28" t="e">
        <f t="shared" si="24"/>
        <v>#VALUE!</v>
      </c>
      <c r="S29" s="47" t="s">
        <v>55</v>
      </c>
      <c r="T29" s="142">
        <v>1</v>
      </c>
      <c r="U29" s="62">
        <v>61.94</v>
      </c>
      <c r="V29" s="52">
        <f t="shared" si="25"/>
        <v>57.09</v>
      </c>
      <c r="W29" s="25">
        <v>5</v>
      </c>
      <c r="X29" s="64"/>
      <c r="Y29" s="65"/>
      <c r="Z29" s="15">
        <v>750</v>
      </c>
      <c r="AA29" s="50">
        <f t="shared" si="26"/>
        <v>128.57142857142858</v>
      </c>
      <c r="AB29" s="50">
        <f t="shared" si="27"/>
        <v>108.57142857142858</v>
      </c>
      <c r="AC29" s="50">
        <f t="shared" si="28"/>
        <v>148.57142857142858</v>
      </c>
      <c r="AD29" s="65">
        <v>144</v>
      </c>
      <c r="AE29" s="26">
        <v>0</v>
      </c>
      <c r="AF29" s="73">
        <f>AE29*0.4</f>
        <v>0</v>
      </c>
      <c r="AG29" s="27">
        <f t="shared" si="29"/>
        <v>0</v>
      </c>
      <c r="AH29" s="28">
        <f t="shared" si="30"/>
        <v>57.09</v>
      </c>
      <c r="AI29" s="47">
        <v>3</v>
      </c>
      <c r="AJ29" s="140">
        <f>(7-AI29)*7</f>
        <v>28</v>
      </c>
      <c r="AK29" s="126">
        <f t="shared" si="31"/>
        <v>29</v>
      </c>
      <c r="AL29" s="117"/>
      <c r="AN29" s="126">
        <v>29</v>
      </c>
      <c r="AO29">
        <v>1</v>
      </c>
      <c r="AP29">
        <v>12</v>
      </c>
      <c r="AQ29" s="126">
        <f t="shared" si="32"/>
        <v>41</v>
      </c>
    </row>
    <row r="30" spans="1:43" ht="19.75" customHeight="1" thickBot="1">
      <c r="A30" s="12" t="s">
        <v>42</v>
      </c>
      <c r="B30" s="38">
        <v>241</v>
      </c>
      <c r="C30" s="68" t="s">
        <v>80</v>
      </c>
      <c r="D30" s="39" t="s">
        <v>41</v>
      </c>
      <c r="E30" s="22">
        <v>67.62</v>
      </c>
      <c r="F30" s="52">
        <f t="shared" si="22"/>
        <v>48.569999999999993</v>
      </c>
      <c r="G30" s="71">
        <v>2</v>
      </c>
      <c r="H30" s="22" t="s">
        <v>38</v>
      </c>
      <c r="I30" s="23"/>
      <c r="J30" s="15">
        <v>715</v>
      </c>
      <c r="K30" s="50">
        <f>60*J30/350</f>
        <v>122.57142857142857</v>
      </c>
      <c r="L30" s="50">
        <f>K30-20</f>
        <v>102.57142857142857</v>
      </c>
      <c r="M30" s="50">
        <f>K30+20</f>
        <v>142.57142857142856</v>
      </c>
      <c r="N30" s="23">
        <v>0</v>
      </c>
      <c r="O30" s="23"/>
      <c r="P30" s="23"/>
      <c r="Q30" s="15" t="e">
        <f t="shared" si="23"/>
        <v>#VALUE!</v>
      </c>
      <c r="R30" s="15" t="e">
        <f t="shared" si="24"/>
        <v>#VALUE!</v>
      </c>
      <c r="S30" s="75" t="s">
        <v>55</v>
      </c>
      <c r="T30" s="143">
        <v>1</v>
      </c>
      <c r="U30" s="64">
        <v>61.39</v>
      </c>
      <c r="V30" s="52">
        <f t="shared" si="25"/>
        <v>57.914999999999999</v>
      </c>
      <c r="W30" s="47" t="s">
        <v>55</v>
      </c>
      <c r="X30" s="64" t="s">
        <v>82</v>
      </c>
      <c r="Y30" s="65"/>
      <c r="Z30" s="15">
        <v>750</v>
      </c>
      <c r="AA30" s="50">
        <f t="shared" si="26"/>
        <v>128.57142857142858</v>
      </c>
      <c r="AB30" s="50">
        <f t="shared" si="27"/>
        <v>108.57142857142858</v>
      </c>
      <c r="AC30" s="50">
        <f t="shared" si="28"/>
        <v>148.57142857142858</v>
      </c>
      <c r="AD30" s="65"/>
      <c r="AE30" s="26"/>
      <c r="AF30" s="23"/>
      <c r="AG30" s="27" t="e">
        <f t="shared" si="29"/>
        <v>#VALUE!</v>
      </c>
      <c r="AH30" s="28" t="e">
        <f t="shared" si="30"/>
        <v>#VALUE!</v>
      </c>
      <c r="AI30" s="47" t="s">
        <v>55</v>
      </c>
      <c r="AJ30" s="140">
        <v>0</v>
      </c>
      <c r="AK30" s="126">
        <f t="shared" si="31"/>
        <v>1</v>
      </c>
      <c r="AL30" s="117" t="s">
        <v>55</v>
      </c>
      <c r="AM30">
        <v>1</v>
      </c>
      <c r="AN30" s="126">
        <v>2</v>
      </c>
      <c r="AQ30" s="126">
        <f t="shared" si="32"/>
        <v>2</v>
      </c>
    </row>
    <row r="31" spans="1:43" ht="30" customHeight="1" thickBot="1">
      <c r="A31" s="12" t="s">
        <v>71</v>
      </c>
      <c r="B31" s="38">
        <v>278</v>
      </c>
      <c r="C31" s="68" t="s">
        <v>72</v>
      </c>
      <c r="D31" s="39" t="s">
        <v>73</v>
      </c>
      <c r="E31" s="22"/>
      <c r="F31" s="52">
        <f t="shared" si="22"/>
        <v>150</v>
      </c>
      <c r="G31" s="71"/>
      <c r="H31" s="22"/>
      <c r="I31" s="23"/>
      <c r="J31" s="23"/>
      <c r="K31" s="23"/>
      <c r="L31" s="23"/>
      <c r="M31" s="23"/>
      <c r="N31" s="23"/>
      <c r="O31" s="23"/>
      <c r="P31" s="23"/>
      <c r="Q31" s="15">
        <f t="shared" si="23"/>
        <v>0</v>
      </c>
      <c r="R31" s="15">
        <f t="shared" si="24"/>
        <v>150</v>
      </c>
      <c r="S31" s="71"/>
      <c r="T31" s="143"/>
      <c r="U31" s="64">
        <v>65.28</v>
      </c>
      <c r="V31" s="52">
        <f t="shared" si="25"/>
        <v>52.08</v>
      </c>
      <c r="W31" s="25">
        <v>4</v>
      </c>
      <c r="X31" s="64" t="s">
        <v>55</v>
      </c>
      <c r="Y31" s="65"/>
      <c r="Z31" s="15">
        <v>750</v>
      </c>
      <c r="AA31" s="50">
        <f t="shared" si="26"/>
        <v>128.57142857142858</v>
      </c>
      <c r="AB31" s="50">
        <f t="shared" si="27"/>
        <v>108.57142857142858</v>
      </c>
      <c r="AC31" s="50">
        <f t="shared" si="28"/>
        <v>148.57142857142858</v>
      </c>
      <c r="AD31" s="65"/>
      <c r="AE31" s="26"/>
      <c r="AF31" s="26"/>
      <c r="AG31" s="27" t="e">
        <f t="shared" si="29"/>
        <v>#VALUE!</v>
      </c>
      <c r="AH31" s="28" t="e">
        <f t="shared" si="30"/>
        <v>#VALUE!</v>
      </c>
      <c r="AI31" s="47" t="s">
        <v>55</v>
      </c>
      <c r="AJ31" s="140">
        <v>1</v>
      </c>
      <c r="AK31" s="126">
        <f t="shared" si="31"/>
        <v>1</v>
      </c>
      <c r="AL31" s="117">
        <v>3</v>
      </c>
      <c r="AM31">
        <v>20</v>
      </c>
      <c r="AN31" s="126">
        <v>21</v>
      </c>
      <c r="AQ31" s="126">
        <f t="shared" si="32"/>
        <v>21</v>
      </c>
    </row>
    <row r="32" spans="1:43" ht="19.75" customHeight="1" thickBot="1">
      <c r="A32" s="12" t="s">
        <v>108</v>
      </c>
      <c r="B32" s="38">
        <v>116</v>
      </c>
      <c r="C32" s="38" t="s">
        <v>125</v>
      </c>
      <c r="D32" s="39" t="s">
        <v>109</v>
      </c>
      <c r="E32" s="24"/>
      <c r="F32" s="52">
        <f t="shared" ref="F32" si="33">(100-E32)*1.5</f>
        <v>150</v>
      </c>
      <c r="G32" s="25"/>
      <c r="H32" s="22"/>
      <c r="I32" s="23"/>
      <c r="J32" s="23"/>
      <c r="K32" s="23"/>
      <c r="L32" s="23"/>
      <c r="M32" s="23"/>
      <c r="N32" s="23"/>
      <c r="O32" s="26"/>
      <c r="P32" s="26"/>
      <c r="Q32" s="27">
        <f t="shared" ref="Q32" si="34">H32+I32+P32</f>
        <v>0</v>
      </c>
      <c r="R32" s="28">
        <f t="shared" ref="R32" si="35">F32+Q32</f>
        <v>150</v>
      </c>
      <c r="S32" s="25"/>
      <c r="T32" s="141"/>
      <c r="U32" s="24"/>
      <c r="V32" s="52">
        <f t="shared" ref="V32" si="36">(100-U32)*1.5</f>
        <v>150</v>
      </c>
      <c r="W32" s="25"/>
      <c r="X32" s="22"/>
      <c r="Y32" s="23"/>
      <c r="Z32" s="15"/>
      <c r="AA32" s="50">
        <f t="shared" ref="AA32" si="37">60*Z32/350</f>
        <v>0</v>
      </c>
      <c r="AB32" s="50">
        <f t="shared" ref="AB32" si="38">AA32-20</f>
        <v>-20</v>
      </c>
      <c r="AC32" s="50">
        <f t="shared" ref="AC32" si="39">AA32+20</f>
        <v>20</v>
      </c>
      <c r="AD32" s="23"/>
      <c r="AE32" s="26"/>
      <c r="AF32" s="26"/>
      <c r="AG32" s="27">
        <f t="shared" ref="AG32" si="40">X32+Y32+AF32</f>
        <v>0</v>
      </c>
      <c r="AH32" s="28">
        <f t="shared" ref="AH32" si="41">V32+AG32</f>
        <v>150</v>
      </c>
      <c r="AI32" s="25"/>
      <c r="AJ32" s="141"/>
      <c r="AK32" s="126"/>
      <c r="AL32" s="117" t="s">
        <v>55</v>
      </c>
      <c r="AM32">
        <v>1</v>
      </c>
      <c r="AN32" s="126">
        <v>1</v>
      </c>
      <c r="AQ32" s="126">
        <f t="shared" si="32"/>
        <v>1</v>
      </c>
    </row>
    <row r="33" spans="1:43" ht="14">
      <c r="A33" s="123" t="s">
        <v>130</v>
      </c>
      <c r="B33" s="124">
        <v>268</v>
      </c>
      <c r="C33" s="124" t="s">
        <v>65</v>
      </c>
      <c r="D33" s="125" t="s">
        <v>127</v>
      </c>
      <c r="AK33" s="126"/>
      <c r="AL33" s="117">
        <v>1</v>
      </c>
      <c r="AM33">
        <v>30</v>
      </c>
      <c r="AN33" s="126">
        <v>30</v>
      </c>
      <c r="AQ33" s="126">
        <f t="shared" si="32"/>
        <v>30</v>
      </c>
    </row>
    <row r="34" spans="1:43" ht="14">
      <c r="A34" s="123" t="s">
        <v>117</v>
      </c>
      <c r="B34" s="124">
        <v>265</v>
      </c>
      <c r="C34" s="124" t="s">
        <v>129</v>
      </c>
      <c r="D34" s="125" t="s">
        <v>118</v>
      </c>
      <c r="AK34" s="126"/>
      <c r="AL34" s="117">
        <v>2</v>
      </c>
      <c r="AM34">
        <v>25</v>
      </c>
      <c r="AN34" s="126">
        <v>25</v>
      </c>
      <c r="AQ34" s="126">
        <f t="shared" si="32"/>
        <v>25</v>
      </c>
    </row>
    <row r="35" spans="1:43" ht="14">
      <c r="A35" s="123" t="s">
        <v>115</v>
      </c>
      <c r="B35" s="124">
        <v>279</v>
      </c>
      <c r="C35" s="124" t="s">
        <v>129</v>
      </c>
      <c r="D35" s="125" t="s">
        <v>116</v>
      </c>
      <c r="AK35" s="126"/>
      <c r="AL35" s="117">
        <v>4</v>
      </c>
      <c r="AM35">
        <v>15</v>
      </c>
      <c r="AN35" s="126">
        <v>15</v>
      </c>
      <c r="AQ35" s="126">
        <f t="shared" si="32"/>
        <v>15</v>
      </c>
    </row>
    <row r="36" spans="1:43" ht="13" thickBot="1"/>
    <row r="37" spans="1:43" ht="27" customHeight="1" thickBot="1">
      <c r="A37" s="180" t="s">
        <v>16</v>
      </c>
      <c r="B37" s="181"/>
      <c r="C37" s="181"/>
      <c r="D37" s="182"/>
      <c r="E37" s="146" t="s">
        <v>50</v>
      </c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83"/>
      <c r="U37" s="167" t="s">
        <v>77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</row>
    <row r="38" spans="1:43" ht="16" customHeight="1" thickBot="1">
      <c r="A38" s="174" t="s">
        <v>0</v>
      </c>
      <c r="B38" s="176" t="s">
        <v>1</v>
      </c>
      <c r="C38" s="17"/>
      <c r="D38" s="178" t="s">
        <v>2</v>
      </c>
      <c r="E38" s="164" t="s">
        <v>14</v>
      </c>
      <c r="F38" s="165"/>
      <c r="G38" s="166"/>
      <c r="H38" s="146" t="s">
        <v>15</v>
      </c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45"/>
      <c r="U38" s="170" t="s">
        <v>14</v>
      </c>
      <c r="V38" s="171"/>
      <c r="W38" s="172"/>
      <c r="X38" s="167" t="s">
        <v>15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54"/>
    </row>
    <row r="39" spans="1:43" ht="271" thickBot="1">
      <c r="A39" s="175"/>
      <c r="B39" s="177"/>
      <c r="C39" s="18"/>
      <c r="D39" s="179"/>
      <c r="E39" s="10" t="s">
        <v>7</v>
      </c>
      <c r="F39" s="6" t="s">
        <v>8</v>
      </c>
      <c r="G39" s="7" t="s">
        <v>5</v>
      </c>
      <c r="H39" s="5" t="s">
        <v>12</v>
      </c>
      <c r="I39" s="6" t="s">
        <v>13</v>
      </c>
      <c r="J39" s="6" t="s">
        <v>56</v>
      </c>
      <c r="K39" s="6" t="s">
        <v>54</v>
      </c>
      <c r="L39" s="162" t="s">
        <v>58</v>
      </c>
      <c r="M39" s="163"/>
      <c r="N39" s="6" t="s">
        <v>51</v>
      </c>
      <c r="O39" s="6" t="s">
        <v>59</v>
      </c>
      <c r="P39" s="6" t="s">
        <v>52</v>
      </c>
      <c r="Q39" s="6" t="s">
        <v>9</v>
      </c>
      <c r="R39" s="6" t="s">
        <v>11</v>
      </c>
      <c r="S39" s="31" t="s">
        <v>5</v>
      </c>
      <c r="T39" s="53" t="s">
        <v>60</v>
      </c>
      <c r="U39" s="10" t="s">
        <v>7</v>
      </c>
      <c r="V39" s="6" t="s">
        <v>8</v>
      </c>
      <c r="W39" s="7" t="s">
        <v>5</v>
      </c>
      <c r="X39" s="5" t="s">
        <v>12</v>
      </c>
      <c r="Y39" s="6" t="s">
        <v>13</v>
      </c>
      <c r="Z39" s="6" t="s">
        <v>56</v>
      </c>
      <c r="AA39" s="6" t="s">
        <v>54</v>
      </c>
      <c r="AB39" s="162" t="s">
        <v>58</v>
      </c>
      <c r="AC39" s="163"/>
      <c r="AD39" s="6" t="s">
        <v>51</v>
      </c>
      <c r="AE39" s="6" t="s">
        <v>59</v>
      </c>
      <c r="AF39" s="6" t="s">
        <v>52</v>
      </c>
      <c r="AG39" s="6" t="s">
        <v>9</v>
      </c>
      <c r="AH39" s="6" t="s">
        <v>11</v>
      </c>
      <c r="AI39" s="31" t="s">
        <v>5</v>
      </c>
      <c r="AJ39" s="53" t="s">
        <v>60</v>
      </c>
    </row>
    <row r="40" spans="1:43" ht="15" thickBot="1">
      <c r="A40" s="40"/>
      <c r="B40" s="41"/>
      <c r="C40" s="42"/>
      <c r="D40" s="43"/>
      <c r="E40" s="33"/>
      <c r="F40" s="23">
        <f t="shared" ref="F40:F43" si="42">(100-E40)*1.5</f>
        <v>150</v>
      </c>
      <c r="G40" s="34"/>
      <c r="H40" s="33"/>
      <c r="I40" s="35"/>
      <c r="J40" s="35"/>
      <c r="K40" s="50">
        <f>60*J40/400</f>
        <v>0</v>
      </c>
      <c r="L40" s="50">
        <f t="shared" ref="L40" si="43">K40-20</f>
        <v>-20</v>
      </c>
      <c r="M40" s="50">
        <f t="shared" ref="M40" si="44">K40+20</f>
        <v>20</v>
      </c>
      <c r="N40" s="35"/>
      <c r="O40" s="35"/>
      <c r="P40" s="35"/>
      <c r="Q40" s="15">
        <f t="shared" ref="Q40:Q43" si="45">H40+I40+P40</f>
        <v>0</v>
      </c>
      <c r="R40" s="15">
        <f t="shared" ref="R40:R43" si="46">F40+Q40</f>
        <v>150</v>
      </c>
      <c r="S40" s="34"/>
      <c r="T40" s="36" t="e">
        <f ca="1">(7-S40)*nbre()</f>
        <v>#NAME?</v>
      </c>
      <c r="U40" s="33"/>
      <c r="V40" s="23">
        <f t="shared" ref="V40:V44" si="47">(100-U40)*1.5</f>
        <v>150</v>
      </c>
      <c r="W40" s="34"/>
      <c r="X40" s="33"/>
      <c r="Y40" s="35"/>
      <c r="Z40" s="35"/>
      <c r="AA40" s="50">
        <f>60*Z40/400</f>
        <v>0</v>
      </c>
      <c r="AB40" s="50">
        <f t="shared" ref="AB40" si="48">AA40-20</f>
        <v>-20</v>
      </c>
      <c r="AC40" s="50">
        <f t="shared" ref="AC40" si="49">AA40+20</f>
        <v>20</v>
      </c>
      <c r="AD40" s="35"/>
      <c r="AE40" s="35"/>
      <c r="AF40" s="35"/>
      <c r="AG40" s="15">
        <f t="shared" ref="AG40:AG44" si="50">X40+Y40+AF40</f>
        <v>0</v>
      </c>
      <c r="AH40" s="15">
        <f t="shared" ref="AH40:AH44" si="51">V40+AG40</f>
        <v>150</v>
      </c>
      <c r="AI40" s="34"/>
      <c r="AJ40" s="58" t="e">
        <f ca="1">(7-AI40)*nbre()</f>
        <v>#NAME?</v>
      </c>
    </row>
    <row r="41" spans="1:43" ht="15" thickBot="1">
      <c r="A41" s="40"/>
      <c r="B41" s="41"/>
      <c r="C41" s="42"/>
      <c r="D41" s="43"/>
      <c r="E41" s="33"/>
      <c r="F41" s="23">
        <f t="shared" si="42"/>
        <v>150</v>
      </c>
      <c r="G41" s="34"/>
      <c r="H41" s="33"/>
      <c r="I41" s="35"/>
      <c r="J41" s="35"/>
      <c r="K41" s="35"/>
      <c r="L41" s="35"/>
      <c r="M41" s="35"/>
      <c r="N41" s="35"/>
      <c r="O41" s="35"/>
      <c r="P41" s="35"/>
      <c r="Q41" s="15">
        <f t="shared" si="45"/>
        <v>0</v>
      </c>
      <c r="R41" s="15">
        <f t="shared" si="46"/>
        <v>150</v>
      </c>
      <c r="S41" s="34"/>
      <c r="T41" s="32" t="e">
        <f ca="1">(7-S41)*nbre()</f>
        <v>#NAME?</v>
      </c>
      <c r="U41" s="33"/>
      <c r="V41" s="23">
        <f t="shared" si="47"/>
        <v>150</v>
      </c>
      <c r="W41" s="34"/>
      <c r="X41" s="33"/>
      <c r="Y41" s="35"/>
      <c r="Z41" s="35"/>
      <c r="AA41" s="35"/>
      <c r="AB41" s="35"/>
      <c r="AC41" s="35"/>
      <c r="AD41" s="35"/>
      <c r="AE41" s="35"/>
      <c r="AF41" s="35"/>
      <c r="AG41" s="15">
        <f t="shared" si="50"/>
        <v>0</v>
      </c>
      <c r="AH41" s="15">
        <f t="shared" si="51"/>
        <v>150</v>
      </c>
      <c r="AI41" s="34"/>
      <c r="AJ41" s="59" t="e">
        <f ca="1">(7-AI41)*nbre()</f>
        <v>#NAME?</v>
      </c>
    </row>
    <row r="42" spans="1:43" ht="15" thickBot="1">
      <c r="A42" s="40"/>
      <c r="B42" s="41"/>
      <c r="C42" s="42"/>
      <c r="D42" s="43"/>
      <c r="E42" s="33"/>
      <c r="F42" s="23">
        <f t="shared" si="42"/>
        <v>150</v>
      </c>
      <c r="G42" s="34"/>
      <c r="H42" s="33"/>
      <c r="I42" s="35"/>
      <c r="J42" s="35"/>
      <c r="K42" s="35"/>
      <c r="L42" s="35"/>
      <c r="M42" s="35"/>
      <c r="N42" s="35"/>
      <c r="O42" s="35"/>
      <c r="P42" s="35"/>
      <c r="Q42" s="15">
        <f t="shared" si="45"/>
        <v>0</v>
      </c>
      <c r="R42" s="15">
        <f t="shared" si="46"/>
        <v>150</v>
      </c>
      <c r="S42" s="34"/>
      <c r="T42" s="32"/>
      <c r="U42" s="33"/>
      <c r="V42" s="23">
        <f t="shared" si="47"/>
        <v>150</v>
      </c>
      <c r="W42" s="34"/>
      <c r="X42" s="33"/>
      <c r="Y42" s="35"/>
      <c r="Z42" s="35"/>
      <c r="AA42" s="35"/>
      <c r="AB42" s="35"/>
      <c r="AC42" s="35"/>
      <c r="AD42" s="35"/>
      <c r="AE42" s="35"/>
      <c r="AF42" s="35"/>
      <c r="AG42" s="15">
        <f t="shared" si="50"/>
        <v>0</v>
      </c>
      <c r="AH42" s="15">
        <f t="shared" si="51"/>
        <v>150</v>
      </c>
      <c r="AI42" s="34"/>
      <c r="AJ42" s="59"/>
    </row>
    <row r="43" spans="1:43" ht="15" thickBot="1">
      <c r="A43" s="40"/>
      <c r="B43" s="41"/>
      <c r="C43" s="42"/>
      <c r="D43" s="43"/>
      <c r="E43" s="33"/>
      <c r="F43" s="23">
        <f t="shared" si="42"/>
        <v>150</v>
      </c>
      <c r="G43" s="34"/>
      <c r="H43" s="33"/>
      <c r="I43" s="35"/>
      <c r="J43" s="35"/>
      <c r="K43" s="35"/>
      <c r="L43" s="35"/>
      <c r="M43" s="35"/>
      <c r="N43" s="35"/>
      <c r="O43" s="35"/>
      <c r="P43" s="35"/>
      <c r="Q43" s="15">
        <f t="shared" si="45"/>
        <v>0</v>
      </c>
      <c r="R43" s="15">
        <f t="shared" si="46"/>
        <v>150</v>
      </c>
      <c r="S43" s="34"/>
      <c r="T43" s="32"/>
      <c r="U43" s="33"/>
      <c r="V43" s="23">
        <f t="shared" si="47"/>
        <v>150</v>
      </c>
      <c r="W43" s="34"/>
      <c r="X43" s="33"/>
      <c r="Y43" s="35"/>
      <c r="Z43" s="35"/>
      <c r="AA43" s="35"/>
      <c r="AB43" s="35"/>
      <c r="AC43" s="35"/>
      <c r="AD43" s="35"/>
      <c r="AE43" s="35"/>
      <c r="AF43" s="35"/>
      <c r="AG43" s="15">
        <f t="shared" si="50"/>
        <v>0</v>
      </c>
      <c r="AH43" s="15">
        <f t="shared" si="51"/>
        <v>150</v>
      </c>
      <c r="AI43" s="34"/>
      <c r="AJ43" s="59"/>
    </row>
    <row r="44" spans="1:43" ht="15" thickBot="1">
      <c r="A44" s="40"/>
      <c r="B44" s="41"/>
      <c r="C44" s="42"/>
      <c r="D44" s="43"/>
      <c r="E44" s="33"/>
      <c r="F44" s="23">
        <f t="shared" ref="F44" si="52">(100-E44)*1.5</f>
        <v>150</v>
      </c>
      <c r="G44" s="34"/>
      <c r="H44" s="33"/>
      <c r="I44" s="35"/>
      <c r="J44" s="35"/>
      <c r="K44" s="35"/>
      <c r="L44" s="35"/>
      <c r="M44" s="35"/>
      <c r="N44" s="35"/>
      <c r="O44" s="35"/>
      <c r="P44" s="35"/>
      <c r="Q44" s="15">
        <f t="shared" ref="Q44" si="53">H44+I44+P44</f>
        <v>0</v>
      </c>
      <c r="R44" s="15">
        <f t="shared" ref="R44" si="54">F44+Q44</f>
        <v>150</v>
      </c>
      <c r="S44" s="34"/>
      <c r="T44" s="37"/>
      <c r="U44" s="33"/>
      <c r="V44" s="23">
        <f t="shared" si="47"/>
        <v>150</v>
      </c>
      <c r="W44" s="34"/>
      <c r="X44" s="33"/>
      <c r="Y44" s="35"/>
      <c r="Z44" s="35"/>
      <c r="AA44" s="35"/>
      <c r="AB44" s="35"/>
      <c r="AC44" s="35"/>
      <c r="AD44" s="35"/>
      <c r="AE44" s="35"/>
      <c r="AF44" s="35"/>
      <c r="AG44" s="15">
        <f t="shared" si="50"/>
        <v>0</v>
      </c>
      <c r="AH44" s="15">
        <f t="shared" si="51"/>
        <v>150</v>
      </c>
      <c r="AI44" s="34"/>
      <c r="AJ44" s="60"/>
    </row>
    <row r="45" spans="1:43" ht="14">
      <c r="Q45" s="11"/>
      <c r="R45" s="11"/>
      <c r="S45" s="30"/>
      <c r="AG45" s="11"/>
      <c r="AH45" s="11"/>
      <c r="AI45" s="30"/>
    </row>
    <row r="46" spans="1:43" ht="14">
      <c r="Q46" s="30"/>
      <c r="R46" s="8"/>
      <c r="S46" s="30"/>
      <c r="AG46" s="30"/>
      <c r="AH46" s="8"/>
      <c r="AI46" s="30"/>
    </row>
    <row r="50" spans="1:2">
      <c r="A50" t="s">
        <v>17</v>
      </c>
      <c r="B50" t="s">
        <v>18</v>
      </c>
    </row>
    <row r="51" spans="1:2">
      <c r="A51" t="s">
        <v>19</v>
      </c>
      <c r="B51" t="s">
        <v>20</v>
      </c>
    </row>
    <row r="52" spans="1:2">
      <c r="A52" s="173" t="s">
        <v>21</v>
      </c>
      <c r="B52" t="s">
        <v>22</v>
      </c>
    </row>
    <row r="53" spans="1:2">
      <c r="A53" s="173"/>
    </row>
    <row r="55" spans="1:2">
      <c r="A55" t="s">
        <v>23</v>
      </c>
    </row>
    <row r="56" spans="1:2">
      <c r="A56" t="s">
        <v>24</v>
      </c>
      <c r="B56" s="21" t="s">
        <v>25</v>
      </c>
    </row>
    <row r="57" spans="1:2">
      <c r="A57" t="s">
        <v>26</v>
      </c>
      <c r="B57" s="21" t="s">
        <v>27</v>
      </c>
    </row>
    <row r="59" spans="1:2">
      <c r="A59" t="s">
        <v>28</v>
      </c>
      <c r="B59" s="21" t="s">
        <v>29</v>
      </c>
    </row>
    <row r="60" spans="1:2">
      <c r="B60" t="s">
        <v>30</v>
      </c>
    </row>
  </sheetData>
  <sortState ref="A22:AJ28">
    <sortCondition ref="C22:C28"/>
  </sortState>
  <mergeCells count="41">
    <mergeCell ref="A22:D22"/>
    <mergeCell ref="A1:D1"/>
    <mergeCell ref="A2:A3"/>
    <mergeCell ref="B2:B3"/>
    <mergeCell ref="D2:D3"/>
    <mergeCell ref="A37:D37"/>
    <mergeCell ref="E37:T37"/>
    <mergeCell ref="A23:A24"/>
    <mergeCell ref="B23:B24"/>
    <mergeCell ref="D23:D24"/>
    <mergeCell ref="E23:G23"/>
    <mergeCell ref="L24:M24"/>
    <mergeCell ref="A52:A53"/>
    <mergeCell ref="A38:A39"/>
    <mergeCell ref="B38:B39"/>
    <mergeCell ref="D38:D39"/>
    <mergeCell ref="E38:G38"/>
    <mergeCell ref="U37:AJ37"/>
    <mergeCell ref="U38:W38"/>
    <mergeCell ref="X38:AI38"/>
    <mergeCell ref="AB39:AC39"/>
    <mergeCell ref="E22:T22"/>
    <mergeCell ref="H23:S23"/>
    <mergeCell ref="H38:S38"/>
    <mergeCell ref="L39:M39"/>
    <mergeCell ref="U23:W23"/>
    <mergeCell ref="X23:AI23"/>
    <mergeCell ref="U22:AJ22"/>
    <mergeCell ref="AK22:AK24"/>
    <mergeCell ref="H2:R2"/>
    <mergeCell ref="S2:T2"/>
    <mergeCell ref="E1:R1"/>
    <mergeCell ref="S1:T1"/>
    <mergeCell ref="AK1:AK3"/>
    <mergeCell ref="AB24:AC24"/>
    <mergeCell ref="U1:AJ1"/>
    <mergeCell ref="U2:W2"/>
    <mergeCell ref="X2:AI2"/>
    <mergeCell ref="AB3:AC3"/>
    <mergeCell ref="L3:M3"/>
    <mergeCell ref="E2:G2"/>
  </mergeCells>
  <phoneticPr fontId="12" type="noConversion"/>
  <pageMargins left="0.79000000000000015" right="0.79000000000000015" top="0.98" bottom="0.98" header="0.49" footer="0.49"/>
  <pageSetup scale="3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pane ySplit="1" activePane="bottomLeft"/>
      <selection activeCell="A12" sqref="A12"/>
      <selection pane="bottomLeft" activeCell="B4" sqref="B4"/>
    </sheetView>
  </sheetViews>
  <sheetFormatPr baseColWidth="10" defaultColWidth="8.83203125" defaultRowHeight="12" x14ac:dyDescent="0"/>
  <cols>
    <col min="1" max="256" width="11.5" customWidth="1"/>
  </cols>
  <sheetData>
    <row r="1" spans="1:3" ht="18">
      <c r="A1" s="1" t="s">
        <v>3</v>
      </c>
      <c r="B1" s="1"/>
      <c r="C1" s="1"/>
    </row>
    <row r="2" spans="1:3" ht="18">
      <c r="A2" s="2">
        <v>0.6</v>
      </c>
      <c r="B2" s="1" t="s">
        <v>4</v>
      </c>
      <c r="C2" s="1">
        <v>1</v>
      </c>
    </row>
    <row r="3" spans="1:3" ht="18">
      <c r="A3" s="2">
        <v>0.56999999999999995</v>
      </c>
      <c r="B3" s="3">
        <v>0.59899999999999998</v>
      </c>
      <c r="C3" s="1">
        <v>2</v>
      </c>
    </row>
    <row r="4" spans="1:3" ht="18">
      <c r="A4" s="1">
        <v>54</v>
      </c>
      <c r="B4" s="1">
        <v>56.9</v>
      </c>
      <c r="C4" s="1">
        <v>3</v>
      </c>
    </row>
    <row r="5" spans="1:3" ht="18">
      <c r="A5" s="1">
        <v>51</v>
      </c>
      <c r="B5" s="1">
        <v>53.9</v>
      </c>
      <c r="C5" s="1">
        <v>4</v>
      </c>
    </row>
    <row r="6" spans="1:3" ht="18">
      <c r="A6" s="1">
        <v>48</v>
      </c>
      <c r="B6" s="1">
        <v>50.9</v>
      </c>
      <c r="C6" s="1">
        <v>5</v>
      </c>
    </row>
    <row r="7" spans="1:3" ht="18">
      <c r="A7" s="1">
        <v>45</v>
      </c>
      <c r="B7" s="1">
        <v>47.9</v>
      </c>
      <c r="C7" s="1">
        <v>6</v>
      </c>
    </row>
  </sheetData>
  <sheetProtection selectLockedCells="1" selectUnlockedCells="1"/>
  <phoneticPr fontId="0" type="noConversion"/>
  <pageMargins left="0.78749999999999998" right="0.78749999999999998" top="0.98402777777777772" bottom="0.98402777777777772" header="0.51180555555555551" footer="0.5118055555555555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29" workbookViewId="0">
      <selection activeCell="Q41" sqref="Q41"/>
    </sheetView>
  </sheetViews>
  <sheetFormatPr baseColWidth="10" defaultRowHeight="12" x14ac:dyDescent="0"/>
  <sheetData>
    <row r="1" spans="1:14" ht="18" thickBot="1">
      <c r="A1" s="77" t="s">
        <v>84</v>
      </c>
    </row>
    <row r="2" spans="1:14">
      <c r="A2" s="78"/>
      <c r="B2" s="79"/>
      <c r="C2" s="80"/>
      <c r="E2" s="193" t="s">
        <v>85</v>
      </c>
      <c r="F2" s="194"/>
      <c r="G2" s="195" t="s">
        <v>86</v>
      </c>
      <c r="H2" s="196"/>
      <c r="I2" s="196" t="s">
        <v>87</v>
      </c>
      <c r="J2" s="196"/>
      <c r="K2" s="196"/>
      <c r="L2" s="197"/>
    </row>
    <row r="3" spans="1:14" ht="36">
      <c r="A3" s="81" t="s">
        <v>88</v>
      </c>
      <c r="B3" s="82" t="s">
        <v>89</v>
      </c>
      <c r="C3" s="83" t="s">
        <v>90</v>
      </c>
      <c r="D3" s="84" t="s">
        <v>91</v>
      </c>
      <c r="E3" s="85" t="s">
        <v>92</v>
      </c>
      <c r="F3" s="86" t="s">
        <v>8</v>
      </c>
      <c r="G3" s="87" t="s">
        <v>93</v>
      </c>
      <c r="H3" s="88" t="s">
        <v>94</v>
      </c>
      <c r="I3" s="82" t="s">
        <v>95</v>
      </c>
      <c r="J3" s="82" t="s">
        <v>96</v>
      </c>
      <c r="K3" s="82" t="s">
        <v>97</v>
      </c>
      <c r="L3" s="86" t="s">
        <v>98</v>
      </c>
      <c r="M3" s="89" t="s">
        <v>99</v>
      </c>
      <c r="N3" s="90" t="s">
        <v>100</v>
      </c>
    </row>
    <row r="4" spans="1:14" ht="15">
      <c r="A4" s="91" t="s">
        <v>101</v>
      </c>
      <c r="B4" s="92" t="s">
        <v>102</v>
      </c>
      <c r="C4" s="93">
        <v>311</v>
      </c>
      <c r="D4" s="94"/>
      <c r="E4" s="95">
        <v>65.45</v>
      </c>
      <c r="F4" s="96">
        <f>(100-E4)*1.5</f>
        <v>51.824999999999996</v>
      </c>
      <c r="G4" s="97"/>
      <c r="H4" s="98">
        <v>20</v>
      </c>
      <c r="I4" s="99">
        <v>1.4</v>
      </c>
      <c r="J4" s="99">
        <v>2.16</v>
      </c>
      <c r="K4" s="99">
        <f t="shared" ref="K4:K16" si="0">I4-J4</f>
        <v>-0.76000000000000023</v>
      </c>
      <c r="L4" s="100">
        <v>9</v>
      </c>
      <c r="M4" s="101">
        <f>F4+G4+H4+L4</f>
        <v>80.824999999999989</v>
      </c>
      <c r="N4" s="102">
        <v>6</v>
      </c>
    </row>
    <row r="5" spans="1:14" ht="15">
      <c r="A5" s="92" t="s">
        <v>103</v>
      </c>
      <c r="B5" s="92" t="s">
        <v>104</v>
      </c>
      <c r="C5" s="93">
        <v>316</v>
      </c>
      <c r="D5" s="94"/>
      <c r="E5" s="95">
        <v>67.05</v>
      </c>
      <c r="F5" s="96">
        <f t="shared" ref="F5:F16" si="1">(100-E5)*1.5</f>
        <v>49.425000000000004</v>
      </c>
      <c r="G5" s="97"/>
      <c r="H5" s="98">
        <v>20</v>
      </c>
      <c r="I5" s="99">
        <v>1.4</v>
      </c>
      <c r="J5" s="99">
        <v>2.0299999999999998</v>
      </c>
      <c r="K5" s="99">
        <f t="shared" si="0"/>
        <v>-0.62999999999999989</v>
      </c>
      <c r="L5" s="100">
        <v>5.75</v>
      </c>
      <c r="M5" s="101">
        <f t="shared" ref="M5:M16" si="2">F5+G5+H5+L5</f>
        <v>75.175000000000011</v>
      </c>
      <c r="N5" s="102">
        <v>5</v>
      </c>
    </row>
    <row r="6" spans="1:14" ht="15">
      <c r="A6" s="92" t="s">
        <v>105</v>
      </c>
      <c r="B6" s="92" t="s">
        <v>106</v>
      </c>
      <c r="C6" s="103">
        <v>314</v>
      </c>
      <c r="D6" s="94"/>
      <c r="E6" s="95">
        <v>69.319999999999993</v>
      </c>
      <c r="F6" s="96">
        <f t="shared" si="1"/>
        <v>46.02000000000001</v>
      </c>
      <c r="G6" s="97">
        <v>4</v>
      </c>
      <c r="H6" s="98"/>
      <c r="I6" s="99">
        <v>1.4</v>
      </c>
      <c r="J6" s="99">
        <v>2.1800000000000002</v>
      </c>
      <c r="K6" s="99">
        <f t="shared" si="0"/>
        <v>-0.78000000000000025</v>
      </c>
      <c r="L6" s="100">
        <v>9.5</v>
      </c>
      <c r="M6" s="104">
        <f t="shared" si="2"/>
        <v>59.52000000000001</v>
      </c>
      <c r="N6" s="102">
        <v>2</v>
      </c>
    </row>
    <row r="7" spans="1:14" ht="15">
      <c r="A7" s="91" t="s">
        <v>67</v>
      </c>
      <c r="B7" s="92" t="s">
        <v>107</v>
      </c>
      <c r="C7" s="103">
        <v>277</v>
      </c>
      <c r="D7" s="94"/>
      <c r="E7" s="95">
        <v>63.86</v>
      </c>
      <c r="F7" s="96">
        <f t="shared" si="1"/>
        <v>54.21</v>
      </c>
      <c r="G7" s="97"/>
      <c r="H7" s="98"/>
      <c r="I7" s="99">
        <v>1.4</v>
      </c>
      <c r="J7" s="99">
        <v>2.1</v>
      </c>
      <c r="K7" s="99">
        <f t="shared" si="0"/>
        <v>-0.70000000000000018</v>
      </c>
      <c r="L7" s="100">
        <v>7.5</v>
      </c>
      <c r="M7" s="101">
        <f t="shared" si="2"/>
        <v>61.71</v>
      </c>
      <c r="N7" s="102">
        <v>3</v>
      </c>
    </row>
    <row r="8" spans="1:14" ht="15">
      <c r="A8" s="92" t="s">
        <v>108</v>
      </c>
      <c r="B8" s="92" t="s">
        <v>109</v>
      </c>
      <c r="C8" s="103">
        <v>116</v>
      </c>
      <c r="D8" s="94"/>
      <c r="E8" s="95">
        <v>64.319999999999993</v>
      </c>
      <c r="F8" s="96">
        <f t="shared" si="1"/>
        <v>53.52000000000001</v>
      </c>
      <c r="G8" s="97"/>
      <c r="H8" s="98"/>
      <c r="I8" s="99">
        <v>1.4</v>
      </c>
      <c r="J8" s="99"/>
      <c r="K8" s="99">
        <f t="shared" si="0"/>
        <v>1.4</v>
      </c>
      <c r="L8" s="100">
        <f t="shared" ref="L8:L16" si="3">IF(K8&gt;20,4*(K8-20),IF(K8&lt;-20,-1*(0.4*(K8+20)),0))</f>
        <v>0</v>
      </c>
      <c r="M8" s="101">
        <f t="shared" si="2"/>
        <v>53.52000000000001</v>
      </c>
      <c r="N8" s="105" t="s">
        <v>55</v>
      </c>
    </row>
    <row r="9" spans="1:14" ht="15">
      <c r="A9" s="92" t="s">
        <v>39</v>
      </c>
      <c r="B9" s="92" t="s">
        <v>40</v>
      </c>
      <c r="C9" s="93">
        <v>121</v>
      </c>
      <c r="D9" s="94"/>
      <c r="E9" s="95">
        <v>60.68</v>
      </c>
      <c r="F9" s="96">
        <f t="shared" si="1"/>
        <v>58.980000000000004</v>
      </c>
      <c r="G9" s="97"/>
      <c r="H9" s="98"/>
      <c r="I9" s="99">
        <v>1.4</v>
      </c>
      <c r="J9" s="99">
        <v>1.59</v>
      </c>
      <c r="K9" s="99">
        <f t="shared" si="0"/>
        <v>-0.19000000000000017</v>
      </c>
      <c r="L9" s="100">
        <v>4.75</v>
      </c>
      <c r="M9" s="101">
        <f t="shared" si="2"/>
        <v>63.730000000000004</v>
      </c>
      <c r="N9" s="102">
        <v>4</v>
      </c>
    </row>
    <row r="10" spans="1:14" ht="15">
      <c r="A10" s="92" t="s">
        <v>34</v>
      </c>
      <c r="B10" s="92" t="s">
        <v>35</v>
      </c>
      <c r="C10" s="93">
        <v>257</v>
      </c>
      <c r="D10" s="94"/>
      <c r="E10" s="95">
        <v>74.09</v>
      </c>
      <c r="F10" s="96">
        <f t="shared" si="1"/>
        <v>38.864999999999995</v>
      </c>
      <c r="G10" s="97"/>
      <c r="H10" s="98"/>
      <c r="I10" s="99">
        <v>1.4</v>
      </c>
      <c r="J10" s="99">
        <v>1.44</v>
      </c>
      <c r="K10" s="99">
        <f t="shared" si="0"/>
        <v>-4.0000000000000036E-2</v>
      </c>
      <c r="L10" s="100">
        <v>1</v>
      </c>
      <c r="M10" s="101">
        <f t="shared" si="2"/>
        <v>39.864999999999995</v>
      </c>
      <c r="N10" s="102">
        <v>1</v>
      </c>
    </row>
    <row r="11" spans="1:14" ht="15">
      <c r="A11" s="106" t="s">
        <v>32</v>
      </c>
      <c r="B11" s="106" t="s">
        <v>33</v>
      </c>
      <c r="C11" s="107">
        <v>213</v>
      </c>
      <c r="D11" s="94"/>
      <c r="E11" s="95">
        <v>72.95</v>
      </c>
      <c r="F11" s="96">
        <f t="shared" si="1"/>
        <v>40.574999999999996</v>
      </c>
      <c r="G11" s="97"/>
      <c r="H11" s="98"/>
      <c r="I11" s="99">
        <v>1.4</v>
      </c>
      <c r="J11" s="99"/>
      <c r="K11" s="99">
        <f t="shared" si="0"/>
        <v>1.4</v>
      </c>
      <c r="L11" s="100">
        <v>0</v>
      </c>
      <c r="M11" s="101">
        <f t="shared" si="2"/>
        <v>40.574999999999996</v>
      </c>
      <c r="N11" s="105" t="s">
        <v>55</v>
      </c>
    </row>
    <row r="12" spans="1:14" ht="15">
      <c r="A12" s="108"/>
      <c r="B12" s="108"/>
      <c r="C12" s="108"/>
      <c r="D12" s="94"/>
      <c r="E12" s="95"/>
      <c r="F12" s="96">
        <f t="shared" si="1"/>
        <v>150</v>
      </c>
      <c r="G12" s="97"/>
      <c r="H12" s="98"/>
      <c r="I12" s="99"/>
      <c r="J12" s="99"/>
      <c r="K12" s="99">
        <f t="shared" si="0"/>
        <v>0</v>
      </c>
      <c r="L12" s="100">
        <f t="shared" si="3"/>
        <v>0</v>
      </c>
      <c r="M12" s="101">
        <f t="shared" si="2"/>
        <v>150</v>
      </c>
      <c r="N12" s="102"/>
    </row>
    <row r="13" spans="1:14" ht="15">
      <c r="A13" s="108"/>
      <c r="B13" s="108"/>
      <c r="C13" s="108"/>
      <c r="D13" s="94"/>
      <c r="E13" s="95"/>
      <c r="F13" s="96">
        <f t="shared" si="1"/>
        <v>150</v>
      </c>
      <c r="G13" s="97"/>
      <c r="H13" s="98"/>
      <c r="I13" s="99"/>
      <c r="J13" s="99"/>
      <c r="K13" s="99">
        <f t="shared" si="0"/>
        <v>0</v>
      </c>
      <c r="L13" s="100">
        <f t="shared" si="3"/>
        <v>0</v>
      </c>
      <c r="M13" s="101">
        <f t="shared" si="2"/>
        <v>150</v>
      </c>
      <c r="N13" s="102"/>
    </row>
    <row r="14" spans="1:14" ht="15">
      <c r="A14" s="108"/>
      <c r="B14" s="108"/>
      <c r="C14" s="108"/>
      <c r="D14" s="94"/>
      <c r="E14" s="95"/>
      <c r="F14" s="96">
        <f t="shared" si="1"/>
        <v>150</v>
      </c>
      <c r="G14" s="97"/>
      <c r="H14" s="98"/>
      <c r="I14" s="99"/>
      <c r="J14" s="99"/>
      <c r="K14" s="99">
        <f t="shared" si="0"/>
        <v>0</v>
      </c>
      <c r="L14" s="100">
        <f t="shared" si="3"/>
        <v>0</v>
      </c>
      <c r="M14" s="101">
        <f t="shared" si="2"/>
        <v>150</v>
      </c>
      <c r="N14" s="102"/>
    </row>
    <row r="15" spans="1:14" ht="15">
      <c r="A15" s="108"/>
      <c r="B15" s="108"/>
      <c r="C15" s="108"/>
      <c r="D15" s="94"/>
      <c r="E15" s="95"/>
      <c r="F15" s="96">
        <f t="shared" si="1"/>
        <v>150</v>
      </c>
      <c r="G15" s="97"/>
      <c r="H15" s="98"/>
      <c r="I15" s="99"/>
      <c r="J15" s="99"/>
      <c r="K15" s="99">
        <f t="shared" si="0"/>
        <v>0</v>
      </c>
      <c r="L15" s="100">
        <f t="shared" si="3"/>
        <v>0</v>
      </c>
      <c r="M15" s="101">
        <f t="shared" si="2"/>
        <v>150</v>
      </c>
      <c r="N15" s="102"/>
    </row>
    <row r="16" spans="1:14" ht="16" thickBot="1">
      <c r="A16" s="108"/>
      <c r="B16" s="108"/>
      <c r="C16" s="108"/>
      <c r="D16" s="94"/>
      <c r="E16" s="109"/>
      <c r="F16" s="110">
        <f t="shared" si="1"/>
        <v>150</v>
      </c>
      <c r="G16" s="97"/>
      <c r="H16" s="98"/>
      <c r="I16" s="99"/>
      <c r="J16" s="99"/>
      <c r="K16" s="99">
        <f t="shared" si="0"/>
        <v>0</v>
      </c>
      <c r="L16" s="100">
        <f t="shared" si="3"/>
        <v>0</v>
      </c>
      <c r="M16" s="101">
        <f t="shared" si="2"/>
        <v>150</v>
      </c>
      <c r="N16" s="102"/>
    </row>
    <row r="19" spans="1:14" ht="18" thickBot="1">
      <c r="A19" s="77" t="s">
        <v>110</v>
      </c>
    </row>
    <row r="20" spans="1:14">
      <c r="A20" s="78"/>
      <c r="B20" s="79"/>
      <c r="C20" s="80"/>
      <c r="E20" s="193" t="s">
        <v>85</v>
      </c>
      <c r="F20" s="194"/>
      <c r="G20" s="195" t="s">
        <v>86</v>
      </c>
      <c r="H20" s="196"/>
      <c r="I20" s="196" t="s">
        <v>87</v>
      </c>
      <c r="J20" s="196"/>
      <c r="K20" s="196"/>
      <c r="L20" s="197"/>
    </row>
    <row r="21" spans="1:14" ht="18">
      <c r="A21" s="81" t="s">
        <v>88</v>
      </c>
      <c r="B21" s="82" t="s">
        <v>89</v>
      </c>
      <c r="C21" s="83" t="s">
        <v>90</v>
      </c>
      <c r="D21" s="111" t="s">
        <v>91</v>
      </c>
      <c r="E21" s="85" t="s">
        <v>92</v>
      </c>
      <c r="F21" s="86" t="s">
        <v>8</v>
      </c>
      <c r="G21" s="112" t="s">
        <v>111</v>
      </c>
      <c r="H21" s="113" t="s">
        <v>112</v>
      </c>
      <c r="I21" s="82" t="s">
        <v>95</v>
      </c>
      <c r="J21" s="82" t="s">
        <v>96</v>
      </c>
      <c r="K21" s="82" t="s">
        <v>97</v>
      </c>
      <c r="L21" s="86" t="s">
        <v>98</v>
      </c>
      <c r="M21" s="89" t="s">
        <v>99</v>
      </c>
      <c r="N21" s="90" t="s">
        <v>100</v>
      </c>
    </row>
    <row r="22" spans="1:14" ht="15">
      <c r="A22" s="92" t="s">
        <v>113</v>
      </c>
      <c r="B22" s="92" t="s">
        <v>114</v>
      </c>
      <c r="C22" s="93">
        <v>268</v>
      </c>
      <c r="D22" s="94"/>
      <c r="E22" s="95">
        <v>73.64</v>
      </c>
      <c r="F22" s="96">
        <f t="shared" ref="F22:F26" si="4">(100-E22)*1.5</f>
        <v>39.54</v>
      </c>
      <c r="G22" s="97"/>
      <c r="H22" s="98"/>
      <c r="I22" s="99">
        <v>1.4</v>
      </c>
      <c r="J22" s="99">
        <v>2.0499999999999998</v>
      </c>
      <c r="K22" s="99">
        <f t="shared" ref="K22:K23" si="5">I22-J22</f>
        <v>-0.64999999999999991</v>
      </c>
      <c r="L22" s="100">
        <v>6.5</v>
      </c>
      <c r="M22" s="101">
        <f>F22+G22+H22+L22</f>
        <v>46.04</v>
      </c>
      <c r="N22" s="102">
        <v>1</v>
      </c>
    </row>
    <row r="23" spans="1:14" ht="15">
      <c r="A23" s="92" t="s">
        <v>115</v>
      </c>
      <c r="B23" s="92" t="s">
        <v>116</v>
      </c>
      <c r="C23" s="93">
        <v>279</v>
      </c>
      <c r="D23" s="94"/>
      <c r="E23" s="95">
        <v>64.319999999999993</v>
      </c>
      <c r="F23" s="96">
        <f t="shared" si="4"/>
        <v>53.52000000000001</v>
      </c>
      <c r="G23" s="97"/>
      <c r="H23" s="98"/>
      <c r="I23" s="99">
        <v>1.4</v>
      </c>
      <c r="J23" s="99"/>
      <c r="K23" s="99">
        <f t="shared" si="5"/>
        <v>1.4</v>
      </c>
      <c r="L23" s="100">
        <f t="shared" ref="L23:L26" si="6">IF(K23&gt;20,4*(K23-20),IF(K23&lt;-20,-1*(0.4*(K23+20)),0))</f>
        <v>0</v>
      </c>
      <c r="M23" s="101">
        <f t="shared" ref="M23" si="7">F23+G23+H23+L23</f>
        <v>53.52000000000001</v>
      </c>
      <c r="N23" s="105" t="s">
        <v>55</v>
      </c>
    </row>
    <row r="24" spans="1:14" ht="30">
      <c r="A24" s="114" t="s">
        <v>117</v>
      </c>
      <c r="B24" s="114" t="s">
        <v>118</v>
      </c>
      <c r="C24" s="103">
        <v>285</v>
      </c>
      <c r="D24" s="94"/>
      <c r="E24" s="95">
        <v>70.45</v>
      </c>
      <c r="F24" s="96">
        <f t="shared" si="4"/>
        <v>44.324999999999996</v>
      </c>
      <c r="G24" s="97">
        <v>4</v>
      </c>
      <c r="H24" s="98"/>
      <c r="I24" s="99">
        <v>1.4</v>
      </c>
      <c r="J24" s="99">
        <v>2.0699999999999998</v>
      </c>
      <c r="K24" s="99">
        <f>I24-J24</f>
        <v>-0.66999999999999993</v>
      </c>
      <c r="L24" s="100">
        <v>6.75</v>
      </c>
      <c r="M24" s="101">
        <f>F24+G24+H24+L24</f>
        <v>55.074999999999996</v>
      </c>
      <c r="N24" s="102">
        <v>2</v>
      </c>
    </row>
    <row r="25" spans="1:14" ht="15">
      <c r="A25" s="108"/>
      <c r="B25" s="108"/>
      <c r="C25" s="108"/>
      <c r="D25" s="94"/>
      <c r="E25" s="95"/>
      <c r="F25" s="96">
        <f t="shared" si="4"/>
        <v>150</v>
      </c>
      <c r="G25" s="97"/>
      <c r="H25" s="98"/>
      <c r="I25" s="99"/>
      <c r="J25" s="99"/>
      <c r="K25" s="99">
        <f>I25-J25</f>
        <v>0</v>
      </c>
      <c r="L25" s="100">
        <f t="shared" si="6"/>
        <v>0</v>
      </c>
      <c r="M25" s="101">
        <f>F25+G25+H25+L25</f>
        <v>150</v>
      </c>
      <c r="N25" s="102"/>
    </row>
    <row r="26" spans="1:14" ht="15">
      <c r="A26" s="108"/>
      <c r="B26" s="108"/>
      <c r="C26" s="108"/>
      <c r="D26" s="94"/>
      <c r="E26" s="95"/>
      <c r="F26" s="96">
        <f t="shared" si="4"/>
        <v>150</v>
      </c>
      <c r="G26" s="97"/>
      <c r="H26" s="98"/>
      <c r="I26" s="99"/>
      <c r="J26" s="99"/>
      <c r="K26" s="99">
        <f>I26-J26</f>
        <v>0</v>
      </c>
      <c r="L26" s="100">
        <f t="shared" si="6"/>
        <v>0</v>
      </c>
      <c r="M26" s="101">
        <f>F26+G26+H26+L26</f>
        <v>150</v>
      </c>
      <c r="N26" s="102"/>
    </row>
    <row r="29" spans="1:14" ht="18" thickBot="1">
      <c r="A29" s="77" t="s">
        <v>119</v>
      </c>
    </row>
    <row r="30" spans="1:14">
      <c r="A30" s="78"/>
      <c r="B30" s="79"/>
      <c r="C30" s="80"/>
      <c r="E30" s="193" t="s">
        <v>85</v>
      </c>
      <c r="F30" s="194"/>
      <c r="G30" s="195" t="s">
        <v>86</v>
      </c>
      <c r="H30" s="196"/>
      <c r="I30" s="196" t="s">
        <v>87</v>
      </c>
      <c r="J30" s="196"/>
      <c r="K30" s="196"/>
      <c r="L30" s="197"/>
    </row>
    <row r="31" spans="1:14" ht="18">
      <c r="A31" s="81" t="s">
        <v>88</v>
      </c>
      <c r="B31" s="82" t="s">
        <v>89</v>
      </c>
      <c r="C31" s="83" t="s">
        <v>90</v>
      </c>
      <c r="D31" s="111" t="s">
        <v>91</v>
      </c>
      <c r="E31" s="85" t="s">
        <v>92</v>
      </c>
      <c r="F31" s="86" t="s">
        <v>8</v>
      </c>
      <c r="G31" s="112" t="s">
        <v>111</v>
      </c>
      <c r="H31" s="113" t="s">
        <v>112</v>
      </c>
      <c r="I31" s="82" t="s">
        <v>95</v>
      </c>
      <c r="J31" s="82" t="s">
        <v>96</v>
      </c>
      <c r="K31" s="82" t="s">
        <v>97</v>
      </c>
      <c r="L31" s="86" t="s">
        <v>98</v>
      </c>
      <c r="M31" s="89" t="s">
        <v>99</v>
      </c>
      <c r="N31" s="90" t="s">
        <v>100</v>
      </c>
    </row>
    <row r="32" spans="1:14" ht="15">
      <c r="A32" s="92" t="s">
        <v>69</v>
      </c>
      <c r="B32" s="92" t="s">
        <v>120</v>
      </c>
      <c r="C32" s="93">
        <v>151</v>
      </c>
      <c r="D32" s="94"/>
      <c r="E32" s="95">
        <v>65.25</v>
      </c>
      <c r="F32" s="96">
        <f t="shared" ref="F32:F36" si="8">(100-E32)*1.5</f>
        <v>52.125</v>
      </c>
      <c r="G32" s="97"/>
      <c r="H32" s="98"/>
      <c r="I32" s="99">
        <v>1.33</v>
      </c>
      <c r="J32" s="99">
        <v>1.36</v>
      </c>
      <c r="K32" s="99">
        <f t="shared" ref="K32:K36" si="9">I32-J32</f>
        <v>-3.0000000000000027E-2</v>
      </c>
      <c r="L32" s="100">
        <v>0.75</v>
      </c>
      <c r="M32" s="101">
        <f>F32+G32+H32+L32</f>
        <v>52.875</v>
      </c>
      <c r="N32" s="102">
        <v>1</v>
      </c>
    </row>
    <row r="33" spans="1:14" ht="15">
      <c r="A33" s="91" t="s">
        <v>67</v>
      </c>
      <c r="B33" s="92" t="s">
        <v>107</v>
      </c>
      <c r="C33" s="103">
        <v>277</v>
      </c>
      <c r="D33" s="94"/>
      <c r="E33" s="95"/>
      <c r="F33" s="96">
        <f t="shared" si="8"/>
        <v>150</v>
      </c>
      <c r="G33" s="97"/>
      <c r="H33" s="98"/>
      <c r="I33" s="99">
        <v>1.33</v>
      </c>
      <c r="J33" s="99"/>
      <c r="K33" s="99">
        <f t="shared" si="9"/>
        <v>1.33</v>
      </c>
      <c r="L33" s="100">
        <v>0</v>
      </c>
      <c r="M33" s="101">
        <f t="shared" ref="M33:M36" si="10">F33+G33+H33+L33</f>
        <v>150</v>
      </c>
      <c r="N33" s="105" t="s">
        <v>55</v>
      </c>
    </row>
    <row r="34" spans="1:14" ht="15">
      <c r="A34" s="92" t="s">
        <v>108</v>
      </c>
      <c r="B34" s="92" t="s">
        <v>109</v>
      </c>
      <c r="C34" s="93">
        <v>116</v>
      </c>
      <c r="D34" s="94"/>
      <c r="E34" s="95">
        <v>64</v>
      </c>
      <c r="F34" s="96">
        <f t="shared" si="8"/>
        <v>54</v>
      </c>
      <c r="G34" s="97"/>
      <c r="H34" s="98"/>
      <c r="I34" s="99">
        <v>1.33</v>
      </c>
      <c r="J34" s="99"/>
      <c r="K34" s="99">
        <f t="shared" si="9"/>
        <v>1.33</v>
      </c>
      <c r="L34" s="100">
        <f t="shared" ref="L34:L36" si="11">IF(K34&gt;20,4*(K34-20),IF(K34&lt;-20,-1*(0.4*(K34+20)),0))</f>
        <v>0</v>
      </c>
      <c r="M34" s="101">
        <f t="shared" si="10"/>
        <v>54</v>
      </c>
      <c r="N34" s="105" t="s">
        <v>55</v>
      </c>
    </row>
    <row r="35" spans="1:14" ht="15">
      <c r="A35" s="92" t="s">
        <v>39</v>
      </c>
      <c r="B35" s="92" t="s">
        <v>40</v>
      </c>
      <c r="C35" s="93">
        <v>121</v>
      </c>
      <c r="D35" s="94"/>
      <c r="E35" s="95">
        <v>63.75</v>
      </c>
      <c r="F35" s="96">
        <f t="shared" si="8"/>
        <v>54.375</v>
      </c>
      <c r="G35" s="97">
        <v>4</v>
      </c>
      <c r="H35" s="98"/>
      <c r="I35" s="99">
        <v>1.33</v>
      </c>
      <c r="J35" s="99">
        <v>1.36</v>
      </c>
      <c r="K35" s="99">
        <f t="shared" si="9"/>
        <v>-3.0000000000000027E-2</v>
      </c>
      <c r="L35" s="100">
        <v>0.75</v>
      </c>
      <c r="M35" s="101">
        <f t="shared" si="10"/>
        <v>59.125</v>
      </c>
      <c r="N35" s="102">
        <v>2</v>
      </c>
    </row>
    <row r="36" spans="1:14" ht="15">
      <c r="A36" s="108"/>
      <c r="B36" s="108"/>
      <c r="C36" s="108"/>
      <c r="D36" s="94"/>
      <c r="E36" s="95"/>
      <c r="F36" s="96">
        <f t="shared" si="8"/>
        <v>150</v>
      </c>
      <c r="G36" s="97"/>
      <c r="H36" s="98"/>
      <c r="I36" s="99"/>
      <c r="J36" s="99"/>
      <c r="K36" s="99">
        <f t="shared" si="9"/>
        <v>0</v>
      </c>
      <c r="L36" s="100">
        <f t="shared" si="11"/>
        <v>0</v>
      </c>
      <c r="M36" s="101">
        <f t="shared" si="10"/>
        <v>150</v>
      </c>
      <c r="N36" s="102"/>
    </row>
    <row r="39" spans="1:14" ht="18" thickBot="1">
      <c r="A39" s="77" t="s">
        <v>121</v>
      </c>
    </row>
    <row r="40" spans="1:14">
      <c r="A40" s="78"/>
      <c r="B40" s="79"/>
      <c r="C40" s="80"/>
      <c r="E40" s="193" t="s">
        <v>85</v>
      </c>
      <c r="F40" s="194"/>
      <c r="G40" s="195" t="s">
        <v>86</v>
      </c>
      <c r="H40" s="196"/>
      <c r="I40" s="196" t="s">
        <v>87</v>
      </c>
      <c r="J40" s="196"/>
      <c r="K40" s="196"/>
      <c r="L40" s="197"/>
    </row>
    <row r="41" spans="1:14" ht="18">
      <c r="A41" s="81" t="s">
        <v>88</v>
      </c>
      <c r="B41" s="82" t="s">
        <v>89</v>
      </c>
      <c r="C41" s="83" t="s">
        <v>90</v>
      </c>
      <c r="D41" s="111" t="s">
        <v>91</v>
      </c>
      <c r="E41" s="85" t="s">
        <v>92</v>
      </c>
      <c r="F41" s="86" t="s">
        <v>8</v>
      </c>
      <c r="G41" s="112" t="s">
        <v>111</v>
      </c>
      <c r="H41" s="113" t="s">
        <v>112</v>
      </c>
      <c r="I41" s="82" t="s">
        <v>95</v>
      </c>
      <c r="J41" s="82" t="s">
        <v>96</v>
      </c>
      <c r="K41" s="82" t="s">
        <v>97</v>
      </c>
      <c r="L41" s="86" t="s">
        <v>98</v>
      </c>
      <c r="M41" s="89" t="s">
        <v>99</v>
      </c>
      <c r="N41" s="90" t="s">
        <v>100</v>
      </c>
    </row>
    <row r="42" spans="1:14" ht="15">
      <c r="A42" s="115" t="s">
        <v>122</v>
      </c>
      <c r="B42" s="106" t="s">
        <v>41</v>
      </c>
      <c r="C42" s="107">
        <v>241</v>
      </c>
      <c r="D42" s="94"/>
      <c r="E42" s="95">
        <v>69</v>
      </c>
      <c r="F42" s="96">
        <f t="shared" ref="F42:F47" si="12">(100-E42)*1.5</f>
        <v>46.5</v>
      </c>
      <c r="G42" s="97"/>
      <c r="H42" s="98"/>
      <c r="I42" s="99">
        <v>1.33</v>
      </c>
      <c r="J42" s="99"/>
      <c r="K42" s="99">
        <f t="shared" ref="K42:K47" si="13">I42-J42</f>
        <v>1.33</v>
      </c>
      <c r="L42" s="100">
        <f>IF(K42&gt;20,4*(K42-20),IF(K42&lt;-20,-1*(0.4*(K42+20)),0))</f>
        <v>0</v>
      </c>
      <c r="M42" s="101">
        <f>F42+G42+H42+L42</f>
        <v>46.5</v>
      </c>
      <c r="N42" s="105" t="s">
        <v>55</v>
      </c>
    </row>
    <row r="43" spans="1:14" ht="15">
      <c r="A43" s="92" t="s">
        <v>115</v>
      </c>
      <c r="B43" s="92" t="s">
        <v>116</v>
      </c>
      <c r="C43" s="93">
        <v>279</v>
      </c>
      <c r="D43" s="94"/>
      <c r="E43" s="95">
        <v>64.25</v>
      </c>
      <c r="F43" s="96">
        <f t="shared" si="12"/>
        <v>53.625</v>
      </c>
      <c r="G43" s="97">
        <v>4</v>
      </c>
      <c r="H43" s="98">
        <v>40</v>
      </c>
      <c r="I43" s="99">
        <v>1.33</v>
      </c>
      <c r="J43" s="99">
        <v>2.36</v>
      </c>
      <c r="K43" s="99">
        <f t="shared" si="13"/>
        <v>-1.0299999999999998</v>
      </c>
      <c r="L43" s="100">
        <v>15.75</v>
      </c>
      <c r="M43" s="101">
        <f t="shared" ref="M43:M47" si="14">F43+G43+H43+L43</f>
        <v>113.375</v>
      </c>
      <c r="N43" s="102">
        <v>4</v>
      </c>
    </row>
    <row r="44" spans="1:14" ht="15">
      <c r="A44" s="92" t="s">
        <v>113</v>
      </c>
      <c r="B44" s="92" t="s">
        <v>114</v>
      </c>
      <c r="C44" s="93">
        <v>268</v>
      </c>
      <c r="D44" s="94"/>
      <c r="E44" s="95">
        <v>67.5</v>
      </c>
      <c r="F44" s="96">
        <f t="shared" si="12"/>
        <v>48.75</v>
      </c>
      <c r="G44" s="97"/>
      <c r="H44" s="98"/>
      <c r="I44" s="99">
        <v>1.33</v>
      </c>
      <c r="J44" s="99">
        <v>1.59</v>
      </c>
      <c r="K44" s="99">
        <f t="shared" si="13"/>
        <v>-0.26</v>
      </c>
      <c r="L44" s="100">
        <v>6.5</v>
      </c>
      <c r="M44" s="101">
        <f t="shared" si="14"/>
        <v>55.25</v>
      </c>
      <c r="N44" s="102">
        <v>1</v>
      </c>
    </row>
    <row r="45" spans="1:14" ht="15">
      <c r="A45" s="92" t="s">
        <v>117</v>
      </c>
      <c r="B45" s="92" t="s">
        <v>118</v>
      </c>
      <c r="C45" s="93">
        <v>285</v>
      </c>
      <c r="D45" s="94"/>
      <c r="E45" s="95">
        <v>66</v>
      </c>
      <c r="F45" s="96">
        <f t="shared" si="12"/>
        <v>51</v>
      </c>
      <c r="G45" s="97">
        <v>8</v>
      </c>
      <c r="H45" s="98"/>
      <c r="I45" s="99">
        <v>1.33</v>
      </c>
      <c r="J45" s="99">
        <v>1.55</v>
      </c>
      <c r="K45" s="99">
        <f t="shared" si="13"/>
        <v>-0.21999999999999997</v>
      </c>
      <c r="L45" s="100">
        <v>5.5</v>
      </c>
      <c r="M45" s="101">
        <f t="shared" si="14"/>
        <v>64.5</v>
      </c>
      <c r="N45" s="102">
        <v>2</v>
      </c>
    </row>
    <row r="46" spans="1:14" ht="15">
      <c r="A46" s="92" t="s">
        <v>123</v>
      </c>
      <c r="B46" s="92" t="s">
        <v>73</v>
      </c>
      <c r="C46" s="93">
        <v>278</v>
      </c>
      <c r="D46" s="94"/>
      <c r="E46" s="95">
        <v>68.25</v>
      </c>
      <c r="F46" s="96">
        <f t="shared" si="12"/>
        <v>47.625</v>
      </c>
      <c r="G46" s="97"/>
      <c r="H46" s="98">
        <v>20</v>
      </c>
      <c r="I46" s="99">
        <v>1.33</v>
      </c>
      <c r="J46" s="99">
        <v>2.06</v>
      </c>
      <c r="K46" s="99">
        <f t="shared" si="13"/>
        <v>-0.73</v>
      </c>
      <c r="L46" s="100">
        <v>8.25</v>
      </c>
      <c r="M46" s="101">
        <f t="shared" si="14"/>
        <v>75.875</v>
      </c>
      <c r="N46" s="102">
        <v>3</v>
      </c>
    </row>
    <row r="47" spans="1:14" ht="15">
      <c r="A47" s="108"/>
      <c r="B47" s="108"/>
      <c r="C47" s="108"/>
      <c r="D47" s="94"/>
      <c r="E47" s="95"/>
      <c r="F47" s="96">
        <f t="shared" si="12"/>
        <v>150</v>
      </c>
      <c r="G47" s="97"/>
      <c r="H47" s="98"/>
      <c r="I47" s="99"/>
      <c r="J47" s="99"/>
      <c r="K47" s="99">
        <f t="shared" si="13"/>
        <v>0</v>
      </c>
      <c r="L47" s="100">
        <f t="shared" ref="L47" si="15">IF(K47&gt;20,4*(K47-20),IF(K47&lt;-20,-1*(0.4*(K47+20)),0))</f>
        <v>0</v>
      </c>
      <c r="M47" s="101">
        <f t="shared" si="14"/>
        <v>150</v>
      </c>
      <c r="N47" s="102"/>
    </row>
  </sheetData>
  <mergeCells count="12">
    <mergeCell ref="E30:F30"/>
    <mergeCell ref="G30:H30"/>
    <mergeCell ref="I30:L30"/>
    <mergeCell ref="E40:F40"/>
    <mergeCell ref="G40:H40"/>
    <mergeCell ref="I40:L40"/>
    <mergeCell ref="E2:F2"/>
    <mergeCell ref="G2:H2"/>
    <mergeCell ref="I2:L2"/>
    <mergeCell ref="E20:F20"/>
    <mergeCell ref="G20:H20"/>
    <mergeCell ref="I20:L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Compilation ECombine </vt:lpstr>
      <vt:lpstr>Feuil1</vt:lpstr>
      <vt:lpstr>Feuil2</vt:lpstr>
    </vt:vector>
  </TitlesOfParts>
  <Company>Produits Belt-Tech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snerbonne</dc:creator>
  <cp:lastModifiedBy>Anne Laplante</cp:lastModifiedBy>
  <cp:lastPrinted>2017-08-16T15:48:19Z</cp:lastPrinted>
  <dcterms:created xsi:type="dcterms:W3CDTF">2012-07-30T15:15:08Z</dcterms:created>
  <dcterms:modified xsi:type="dcterms:W3CDTF">2017-08-18T19:41:16Z</dcterms:modified>
</cp:coreProperties>
</file>